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acsq-my.sharepoint.com/personal/avignon_pierre_lacsq_org/Documents/Bureau/"/>
    </mc:Choice>
  </mc:AlternateContent>
  <xr:revisionPtr revIDLastSave="0" documentId="13_ncr:1_{C406F8C8-A727-BE44-AB49-480E16CF0C1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emple" sheetId="5" r:id="rId1"/>
    <sheet name="Calculateur CI" sheetId="1" r:id="rId2"/>
    <sheet name="Formules" sheetId="2" r:id="rId3"/>
  </sheets>
  <definedNames>
    <definedName name="Plafond_PES">Formules!$B$11</definedName>
    <definedName name="_xlnm.Print_Area" localSheetId="1">'Calculateur CI'!$A$1:$P$92</definedName>
    <definedName name="_xlnm.Print_Area" localSheetId="0">Exemple!$A$1:$P$78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  <c r="I62" i="1"/>
  <c r="K62" i="1"/>
  <c r="M62" i="1"/>
  <c r="N62" i="1"/>
  <c r="B63" i="1"/>
  <c r="I63" i="1"/>
  <c r="K63" i="1"/>
  <c r="M63" i="1"/>
  <c r="N63" i="1"/>
  <c r="B64" i="1"/>
  <c r="I64" i="1"/>
  <c r="K64" i="1"/>
  <c r="M64" i="1"/>
  <c r="N64" i="1"/>
  <c r="B65" i="1"/>
  <c r="I65" i="1"/>
  <c r="K65" i="1"/>
  <c r="M65" i="1"/>
  <c r="N65" i="1"/>
  <c r="B66" i="1"/>
  <c r="B67" i="1"/>
  <c r="N69" i="1"/>
  <c r="M69" i="1"/>
  <c r="K69" i="1"/>
  <c r="I69" i="1"/>
  <c r="B69" i="1"/>
  <c r="N68" i="1"/>
  <c r="M68" i="1"/>
  <c r="K68" i="1"/>
  <c r="I68" i="1"/>
  <c r="B68" i="1"/>
  <c r="N67" i="1"/>
  <c r="M67" i="1"/>
  <c r="K67" i="1"/>
  <c r="I67" i="1"/>
  <c r="B61" i="1"/>
  <c r="I61" i="1"/>
  <c r="K61" i="1"/>
  <c r="M61" i="1"/>
  <c r="N61" i="1"/>
  <c r="I66" i="1"/>
  <c r="K66" i="1"/>
  <c r="M66" i="1"/>
  <c r="N66" i="1"/>
  <c r="B60" i="1"/>
  <c r="I60" i="1"/>
  <c r="K60" i="1"/>
  <c r="M60" i="1"/>
  <c r="N60" i="1"/>
  <c r="B14" i="1"/>
  <c r="M13" i="1"/>
  <c r="N15" i="1"/>
  <c r="N16" i="1"/>
  <c r="N17" i="1"/>
  <c r="N18" i="1"/>
  <c r="N19" i="1"/>
  <c r="N20" i="1"/>
  <c r="N21" i="1"/>
  <c r="N22" i="1"/>
  <c r="N23" i="1"/>
  <c r="N24" i="1"/>
  <c r="M15" i="1"/>
  <c r="M16" i="1"/>
  <c r="M17" i="1"/>
  <c r="M18" i="1"/>
  <c r="M19" i="1"/>
  <c r="M20" i="1"/>
  <c r="M21" i="1"/>
  <c r="M22" i="1"/>
  <c r="M23" i="1"/>
  <c r="M24" i="1"/>
  <c r="I15" i="1"/>
  <c r="I16" i="1"/>
  <c r="I17" i="1"/>
  <c r="I18" i="1"/>
  <c r="I19" i="1"/>
  <c r="I20" i="1"/>
  <c r="I21" i="1"/>
  <c r="I22" i="1"/>
  <c r="I23" i="1"/>
  <c r="I24" i="1"/>
  <c r="B15" i="1"/>
  <c r="B16" i="1"/>
  <c r="B17" i="1"/>
  <c r="B18" i="1"/>
  <c r="B19" i="1"/>
  <c r="B20" i="1"/>
  <c r="B21" i="1"/>
  <c r="B22" i="1"/>
  <c r="B23" i="1"/>
  <c r="B24" i="1"/>
  <c r="B25" i="1"/>
  <c r="B26" i="1"/>
  <c r="K15" i="1"/>
  <c r="K16" i="1"/>
  <c r="K17" i="1"/>
  <c r="K18" i="1"/>
  <c r="K19" i="1"/>
  <c r="K20" i="1"/>
  <c r="K21" i="1"/>
  <c r="K22" i="1"/>
  <c r="K23" i="1"/>
  <c r="K24" i="1"/>
  <c r="F75" i="5" l="1"/>
  <c r="F74" i="5"/>
  <c r="F73" i="5"/>
  <c r="F72" i="5"/>
  <c r="F71" i="5"/>
  <c r="F70" i="5"/>
  <c r="G67" i="5"/>
  <c r="F67" i="5"/>
  <c r="K61" i="5"/>
  <c r="J57" i="5"/>
  <c r="G57" i="5"/>
  <c r="G58" i="5" s="1"/>
  <c r="O4" i="5" s="1"/>
  <c r="N56" i="5"/>
  <c r="M56" i="5"/>
  <c r="K56" i="5"/>
  <c r="I56" i="5"/>
  <c r="B56" i="5"/>
  <c r="N55" i="5"/>
  <c r="M55" i="5"/>
  <c r="K55" i="5"/>
  <c r="I55" i="5"/>
  <c r="B55" i="5"/>
  <c r="N54" i="5"/>
  <c r="M54" i="5"/>
  <c r="K54" i="5"/>
  <c r="I54" i="5"/>
  <c r="B54" i="5"/>
  <c r="N53" i="5"/>
  <c r="M53" i="5"/>
  <c r="K53" i="5"/>
  <c r="I53" i="5"/>
  <c r="B53" i="5"/>
  <c r="N52" i="5"/>
  <c r="M52" i="5"/>
  <c r="K52" i="5"/>
  <c r="I52" i="5"/>
  <c r="B52" i="5"/>
  <c r="N51" i="5"/>
  <c r="M51" i="5"/>
  <c r="K51" i="5"/>
  <c r="I51" i="5"/>
  <c r="B51" i="5"/>
  <c r="N50" i="5"/>
  <c r="M50" i="5"/>
  <c r="K50" i="5"/>
  <c r="I50" i="5"/>
  <c r="B50" i="5"/>
  <c r="N49" i="5"/>
  <c r="M49" i="5"/>
  <c r="K49" i="5"/>
  <c r="I49" i="5"/>
  <c r="B49" i="5"/>
  <c r="F39" i="5"/>
  <c r="F38" i="5"/>
  <c r="F37" i="5"/>
  <c r="F36" i="5"/>
  <c r="F35" i="5"/>
  <c r="F34" i="5"/>
  <c r="G31" i="5"/>
  <c r="F31" i="5"/>
  <c r="K25" i="5"/>
  <c r="J21" i="5"/>
  <c r="N20" i="5"/>
  <c r="M20" i="5"/>
  <c r="K20" i="5"/>
  <c r="I20" i="5"/>
  <c r="B20" i="5"/>
  <c r="N19" i="5"/>
  <c r="M19" i="5"/>
  <c r="K19" i="5"/>
  <c r="I19" i="5"/>
  <c r="B19" i="5"/>
  <c r="N18" i="5"/>
  <c r="M18" i="5"/>
  <c r="K18" i="5"/>
  <c r="I18" i="5"/>
  <c r="B18" i="5"/>
  <c r="N17" i="5"/>
  <c r="M17" i="5"/>
  <c r="K17" i="5"/>
  <c r="I17" i="5"/>
  <c r="B17" i="5"/>
  <c r="N16" i="5"/>
  <c r="M16" i="5"/>
  <c r="K16" i="5"/>
  <c r="I16" i="5"/>
  <c r="B16" i="5"/>
  <c r="K15" i="5"/>
  <c r="I15" i="5"/>
  <c r="B15" i="5"/>
  <c r="N14" i="5"/>
  <c r="M14" i="5"/>
  <c r="K14" i="5"/>
  <c r="I14" i="5"/>
  <c r="B14" i="5"/>
  <c r="N13" i="5"/>
  <c r="M13" i="5"/>
  <c r="K13" i="5"/>
  <c r="I13" i="5"/>
  <c r="B13" i="5"/>
  <c r="B6" i="5"/>
  <c r="N64" i="5" l="1"/>
  <c r="F76" i="5"/>
  <c r="N65" i="5" s="1"/>
  <c r="F40" i="5"/>
  <c r="N29" i="5" s="1"/>
  <c r="K21" i="5"/>
  <c r="M27" i="5" s="1"/>
  <c r="N27" i="5" s="1"/>
  <c r="N28" i="5"/>
  <c r="K57" i="5"/>
  <c r="M63" i="5" s="1"/>
  <c r="N63" i="5" s="1"/>
  <c r="G21" i="5"/>
  <c r="G22" i="5" s="1"/>
  <c r="O3" i="5" s="1"/>
  <c r="O5" i="5" s="1"/>
  <c r="M15" i="5"/>
  <c r="M21" i="5" s="1"/>
  <c r="N15" i="5"/>
  <c r="N21" i="5" s="1"/>
  <c r="M60" i="5"/>
  <c r="M61" i="5" s="1"/>
  <c r="N61" i="5" s="1"/>
  <c r="N57" i="5"/>
  <c r="E57" i="5"/>
  <c r="E58" i="5" s="1"/>
  <c r="L48" i="5" s="1"/>
  <c r="M57" i="5"/>
  <c r="E21" i="5"/>
  <c r="E22" i="5" s="1"/>
  <c r="M24" i="5"/>
  <c r="M25" i="5" s="1"/>
  <c r="N25" i="5" s="1"/>
  <c r="N70" i="1"/>
  <c r="N59" i="1"/>
  <c r="M70" i="1"/>
  <c r="M59" i="1"/>
  <c r="I70" i="1"/>
  <c r="I59" i="1"/>
  <c r="K70" i="1"/>
  <c r="K59" i="1"/>
  <c r="K14" i="1"/>
  <c r="K25" i="1"/>
  <c r="K26" i="1"/>
  <c r="K27" i="1"/>
  <c r="K28" i="1"/>
  <c r="K29" i="1"/>
  <c r="K30" i="1"/>
  <c r="K13" i="1"/>
  <c r="L51" i="5" l="1"/>
  <c r="O51" i="5" s="1"/>
  <c r="L54" i="5"/>
  <c r="O54" i="5" s="1"/>
  <c r="L56" i="5"/>
  <c r="O56" i="5" s="1"/>
  <c r="L53" i="5"/>
  <c r="O53" i="5" s="1"/>
  <c r="L49" i="5"/>
  <c r="O49" i="5" s="1"/>
  <c r="L50" i="5"/>
  <c r="O50" i="5" s="1"/>
  <c r="L52" i="5"/>
  <c r="O52" i="5" s="1"/>
  <c r="L55" i="5"/>
  <c r="O55" i="5" s="1"/>
  <c r="M62" i="5"/>
  <c r="N62" i="5" s="1"/>
  <c r="M26" i="5"/>
  <c r="N26" i="5" s="1"/>
  <c r="L13" i="5"/>
  <c r="O13" i="5" s="1"/>
  <c r="L15" i="5"/>
  <c r="O15" i="5" s="1"/>
  <c r="L19" i="5"/>
  <c r="O19" i="5" s="1"/>
  <c r="L17" i="5"/>
  <c r="O17" i="5" s="1"/>
  <c r="L14" i="5"/>
  <c r="O14" i="5" s="1"/>
  <c r="L12" i="5"/>
  <c r="L20" i="5"/>
  <c r="O20" i="5" s="1"/>
  <c r="L18" i="5"/>
  <c r="O18" i="5" s="1"/>
  <c r="L16" i="5"/>
  <c r="O16" i="5" s="1"/>
  <c r="M74" i="1"/>
  <c r="M75" i="1" s="1"/>
  <c r="M26" i="1"/>
  <c r="M27" i="1"/>
  <c r="M28" i="1"/>
  <c r="M29" i="1"/>
  <c r="M30" i="1"/>
  <c r="M25" i="1"/>
  <c r="M14" i="1"/>
  <c r="L57" i="5" l="1"/>
  <c r="O57" i="5" s="1"/>
  <c r="N66" i="5" s="1"/>
  <c r="M4" i="5" s="1"/>
  <c r="L21" i="5"/>
  <c r="O21" i="5" s="1"/>
  <c r="N30" i="5" s="1"/>
  <c r="M3" i="5" s="1"/>
  <c r="F44" i="1"/>
  <c r="F45" i="1"/>
  <c r="F46" i="1"/>
  <c r="F47" i="1"/>
  <c r="F48" i="1"/>
  <c r="F49" i="1"/>
  <c r="F84" i="1"/>
  <c r="F85" i="1"/>
  <c r="F86" i="1"/>
  <c r="F87" i="1"/>
  <c r="F88" i="1"/>
  <c r="F89" i="1"/>
  <c r="I13" i="1"/>
  <c r="I14" i="1"/>
  <c r="I25" i="1"/>
  <c r="I26" i="1"/>
  <c r="I27" i="1"/>
  <c r="I28" i="1"/>
  <c r="I29" i="1"/>
  <c r="I30" i="1"/>
  <c r="F41" i="1"/>
  <c r="G41" i="1"/>
  <c r="B13" i="1"/>
  <c r="B27" i="1"/>
  <c r="B28" i="1"/>
  <c r="B29" i="1"/>
  <c r="B30" i="1"/>
  <c r="N13" i="1"/>
  <c r="N14" i="1"/>
  <c r="N25" i="1"/>
  <c r="N26" i="1"/>
  <c r="N27" i="1"/>
  <c r="N28" i="1"/>
  <c r="N29" i="1"/>
  <c r="N30" i="1"/>
  <c r="B59" i="1"/>
  <c r="B70" i="1"/>
  <c r="J71" i="1"/>
  <c r="J31" i="1"/>
  <c r="B5" i="2"/>
  <c r="A8" i="2" s="1"/>
  <c r="B6" i="1"/>
  <c r="K75" i="1"/>
  <c r="G81" i="1"/>
  <c r="F81" i="1"/>
  <c r="N78" i="1" s="1"/>
  <c r="G71" i="1"/>
  <c r="G72" i="1" s="1"/>
  <c r="O4" i="1" s="1"/>
  <c r="K35" i="1"/>
  <c r="G31" i="1"/>
  <c r="G32" i="1" s="1"/>
  <c r="O3" i="1" s="1"/>
  <c r="E31" i="1" l="1"/>
  <c r="K31" i="1"/>
  <c r="M36" i="1" s="1"/>
  <c r="N36" i="1" s="1"/>
  <c r="O5" i="1"/>
  <c r="N67" i="5"/>
  <c r="N4" i="5" s="1"/>
  <c r="N31" i="5"/>
  <c r="N3" i="5" s="1"/>
  <c r="M5" i="5"/>
  <c r="E71" i="1"/>
  <c r="E72" i="1" s="1"/>
  <c r="F90" i="1"/>
  <c r="N79" i="1" s="1"/>
  <c r="N31" i="1"/>
  <c r="M31" i="1"/>
  <c r="M34" i="1"/>
  <c r="M35" i="1" s="1"/>
  <c r="N35" i="1" s="1"/>
  <c r="F50" i="1"/>
  <c r="N39" i="1" s="1"/>
  <c r="N38" i="1"/>
  <c r="A7" i="2"/>
  <c r="A9" i="2"/>
  <c r="L64" i="1" l="1"/>
  <c r="O64" i="1" s="1"/>
  <c r="L62" i="1"/>
  <c r="O62" i="1" s="1"/>
  <c r="L65" i="1"/>
  <c r="O65" i="1" s="1"/>
  <c r="L63" i="1"/>
  <c r="O63" i="1" s="1"/>
  <c r="L69" i="1"/>
  <c r="O69" i="1" s="1"/>
  <c r="L67" i="1"/>
  <c r="O67" i="1" s="1"/>
  <c r="L68" i="1"/>
  <c r="O68" i="1" s="1"/>
  <c r="L61" i="1"/>
  <c r="O61" i="1" s="1"/>
  <c r="L66" i="1"/>
  <c r="O66" i="1" s="1"/>
  <c r="L60" i="1"/>
  <c r="O60" i="1" s="1"/>
  <c r="L58" i="1"/>
  <c r="L59" i="1"/>
  <c r="L70" i="1"/>
  <c r="N5" i="5"/>
  <c r="M37" i="1"/>
  <c r="N37" i="1" s="1"/>
  <c r="E32" i="1"/>
  <c r="L17" i="1" s="1"/>
  <c r="L18" i="1" l="1"/>
  <c r="O18" i="1" s="1"/>
  <c r="L19" i="1"/>
  <c r="O19" i="1" s="1"/>
  <c r="L22" i="1"/>
  <c r="O22" i="1" s="1"/>
  <c r="L23" i="1"/>
  <c r="O23" i="1" s="1"/>
  <c r="L16" i="1"/>
  <c r="O16" i="1" s="1"/>
  <c r="L24" i="1"/>
  <c r="O24" i="1" s="1"/>
  <c r="O17" i="1"/>
  <c r="L20" i="1"/>
  <c r="O20" i="1" s="1"/>
  <c r="L21" i="1"/>
  <c r="O21" i="1" s="1"/>
  <c r="L15" i="1"/>
  <c r="O15" i="1" s="1"/>
  <c r="O59" i="1"/>
  <c r="O70" i="1"/>
  <c r="L14" i="1"/>
  <c r="O14" i="1" s="1"/>
  <c r="L12" i="1"/>
  <c r="L25" i="1"/>
  <c r="O25" i="1" s="1"/>
  <c r="L30" i="1"/>
  <c r="O30" i="1" s="1"/>
  <c r="L28" i="1"/>
  <c r="O28" i="1" s="1"/>
  <c r="L26" i="1"/>
  <c r="O26" i="1" s="1"/>
  <c r="L27" i="1"/>
  <c r="O27" i="1" s="1"/>
  <c r="L29" i="1"/>
  <c r="O29" i="1" s="1"/>
  <c r="L13" i="1"/>
  <c r="O13" i="1" s="1"/>
  <c r="L31" i="1" l="1"/>
  <c r="O31" i="1" s="1"/>
  <c r="N40" i="1" l="1"/>
  <c r="M3" i="1" s="1"/>
  <c r="N71" i="1"/>
  <c r="N41" i="1" l="1"/>
  <c r="N3" i="1" s="1"/>
  <c r="N75" i="1"/>
  <c r="K71" i="1"/>
  <c r="M77" i="1" l="1"/>
  <c r="N77" i="1" s="1"/>
  <c r="M76" i="1"/>
  <c r="N76" i="1" s="1"/>
  <c r="L71" i="1"/>
  <c r="M71" i="1"/>
  <c r="O71" i="1" l="1"/>
  <c r="N80" i="1" s="1"/>
  <c r="M4" i="1" l="1"/>
  <c r="M5" i="1" s="1"/>
  <c r="N81" i="1"/>
  <c r="N4" i="1" s="1"/>
  <c r="N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</author>
  </authors>
  <commentList>
    <comment ref="D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G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H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D4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G4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H4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</author>
  </authors>
  <commentList>
    <comment ref="D12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Eric: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Cochez seulement si c'est une nouvelle préparation ou si c'est un laboratoire. 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il y a répétition du laboratoire, cochez seulement pour le premier laboratoire.</t>
        </r>
      </text>
    </comment>
    <comment ref="G12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Eric: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vous faites une partie d'un cours sur un nb de semaine inférieure à 15 semaines, entrez les heures totales à faires / 15 semaines afin de ramener le nb d'heure à calculer sur une session de 15 semaines.</t>
        </r>
      </text>
    </comment>
    <comment ref="H12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Eric: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vous faites une partie d'un cours sur un nb de semaine inférieure à 15 semaines, entrez les heures totales à faires / 15 semaines afin de ramener le nb d'heure à calculer sur une session de 15 semaines.</t>
        </r>
      </text>
    </comment>
    <comment ref="D5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G5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H5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</commentList>
</comments>
</file>

<file path=xl/sharedStrings.xml><?xml version="1.0" encoding="utf-8"?>
<sst xmlns="http://schemas.openxmlformats.org/spreadsheetml/2006/main" count="197" uniqueCount="63">
  <si>
    <t>Automne</t>
  </si>
  <si>
    <t>Nom du cours</t>
  </si>
  <si>
    <t>No du cours</t>
  </si>
  <si>
    <t>Théorie</t>
  </si>
  <si>
    <t>Nbre d'étudiants</t>
  </si>
  <si>
    <t>HP</t>
  </si>
  <si>
    <t>HC</t>
  </si>
  <si>
    <t>PES</t>
  </si>
  <si>
    <t>CI</t>
  </si>
  <si>
    <t>Pondération</t>
  </si>
  <si>
    <t>Hr X Ét X 0,04</t>
  </si>
  <si>
    <t>NES &gt; 160</t>
  </si>
  <si>
    <r>
      <t xml:space="preserve">NES </t>
    </r>
    <r>
      <rPr>
        <sz val="11"/>
        <color theme="1"/>
        <rFont val="Calibri"/>
        <family val="2"/>
      </rPr>
      <t>≥</t>
    </r>
    <r>
      <rPr>
        <sz val="14.3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75</t>
    </r>
  </si>
  <si>
    <t>Libération (ETC)</t>
  </si>
  <si>
    <t>Libération ( % )</t>
  </si>
  <si>
    <t>Valeur Libération en CI</t>
  </si>
  <si>
    <t>Facteur HP :</t>
  </si>
  <si>
    <t># de préparation :</t>
  </si>
  <si>
    <t>Total CI Automne :</t>
  </si>
  <si>
    <t>Dégagements</t>
  </si>
  <si>
    <t>Liste années</t>
  </si>
  <si>
    <t>Enseignant(e) :</t>
  </si>
  <si>
    <t>Par : Éric Denis, comité consultatif sur la tâche</t>
  </si>
  <si>
    <t>Sommaire</t>
  </si>
  <si>
    <t>Hiver</t>
  </si>
  <si>
    <t>ETC</t>
  </si>
  <si>
    <t>Total ETC Automne :</t>
  </si>
  <si>
    <t>Plafond PES</t>
  </si>
  <si>
    <t xml:space="preserve">Bonification PES &gt; </t>
  </si>
  <si>
    <t>Total :</t>
  </si>
  <si>
    <t>Total CI Hiver :</t>
  </si>
  <si>
    <t>Total ETC Hiver :</t>
  </si>
  <si>
    <t>Type de cours</t>
  </si>
  <si>
    <t>Laboratoire</t>
  </si>
  <si>
    <t>Préparation</t>
  </si>
  <si>
    <t>Application HP ?</t>
  </si>
  <si>
    <t>Super prof</t>
  </si>
  <si>
    <t xml:space="preserve">Note : Si vous rencontrez une erreur ou un mauvais fonctionnement, S.V.P. nous en aviser par courriel --&gt; </t>
  </si>
  <si>
    <t>denis.eric@cgmatane.qc.ca</t>
  </si>
  <si>
    <t>Étudiant NES</t>
  </si>
  <si>
    <t>Stage</t>
  </si>
  <si>
    <t>Total PES</t>
  </si>
  <si>
    <t>Nejk</t>
  </si>
  <si>
    <t>Strage(s) à Nejk</t>
  </si>
  <si>
    <t>Stage Nejk</t>
  </si>
  <si>
    <t>Valeur CI</t>
  </si>
  <si>
    <t>% Supervision assumée</t>
  </si>
  <si>
    <t>Pond X 1,2 ou 1,28</t>
  </si>
  <si>
    <r>
      <t xml:space="preserve">Calculateur de CI - Convention 2015-2020 - </t>
    </r>
    <r>
      <rPr>
        <b/>
        <sz val="20"/>
        <color theme="8"/>
        <rFont val="Calibri"/>
        <family val="2"/>
        <scheme val="minor"/>
      </rPr>
      <t>Soins Infirmiers</t>
    </r>
  </si>
  <si>
    <t>Labo / Stage</t>
  </si>
  <si>
    <t>180-502</t>
  </si>
  <si>
    <t>Gériatrie active</t>
  </si>
  <si>
    <t>180-303</t>
  </si>
  <si>
    <t>180-305</t>
  </si>
  <si>
    <t>180-320</t>
  </si>
  <si>
    <t>Soins d'urgence</t>
  </si>
  <si>
    <t>Situations cliniques en médec</t>
  </si>
  <si>
    <t>Stages en médecine-chirurgie</t>
  </si>
  <si>
    <t>Ci déplacement</t>
  </si>
  <si>
    <t>Innovation pédagogique</t>
  </si>
  <si>
    <t>heures/session :</t>
  </si>
  <si>
    <t>Heures</t>
  </si>
  <si>
    <t>Version : 27 février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</si>
</sst>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4.3"/>
      <color theme="1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2" xfId="0" applyFont="1" applyBorder="1" applyProtection="1">
      <protection locked="0"/>
    </xf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2" fontId="11" fillId="4" borderId="17" xfId="0" applyNumberFormat="1" applyFont="1" applyFill="1" applyBorder="1" applyAlignment="1">
      <alignment horizontal="center"/>
    </xf>
    <xf numFmtId="2" fontId="11" fillId="4" borderId="18" xfId="0" applyNumberFormat="1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2" fontId="11" fillId="5" borderId="12" xfId="0" applyNumberFormat="1" applyFont="1" applyFill="1" applyBorder="1" applyAlignment="1">
      <alignment horizontal="center"/>
    </xf>
    <xf numFmtId="2" fontId="11" fillId="5" borderId="7" xfId="0" applyNumberFormat="1" applyFont="1" applyFill="1" applyBorder="1" applyAlignment="1">
      <alignment horizontal="center"/>
    </xf>
    <xf numFmtId="2" fontId="2" fillId="9" borderId="2" xfId="0" applyNumberFormat="1" applyFont="1" applyFill="1" applyBorder="1" applyAlignment="1">
      <alignment horizontal="center"/>
    </xf>
    <xf numFmtId="2" fontId="2" fillId="9" borderId="3" xfId="0" applyNumberFormat="1" applyFont="1" applyFill="1" applyBorder="1" applyAlignment="1">
      <alignment horizontal="center"/>
    </xf>
    <xf numFmtId="0" fontId="0" fillId="7" borderId="0" xfId="0" applyFill="1"/>
    <xf numFmtId="0" fontId="6" fillId="7" borderId="0" xfId="0" applyFont="1" applyFill="1"/>
    <xf numFmtId="0" fontId="0" fillId="7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10" fillId="6" borderId="0" xfId="0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2" fontId="10" fillId="6" borderId="1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2" fontId="10" fillId="6" borderId="12" xfId="0" applyNumberFormat="1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6" borderId="0" xfId="0" applyFont="1" applyFill="1" applyAlignment="1">
      <alignment horizontal="center" vertical="center"/>
    </xf>
    <xf numFmtId="0" fontId="0" fillId="6" borderId="7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6" borderId="4" xfId="0" applyFont="1" applyFill="1" applyBorder="1" applyAlignment="1">
      <alignment horizontal="center"/>
    </xf>
    <xf numFmtId="0" fontId="0" fillId="6" borderId="5" xfId="0" applyFill="1" applyBorder="1"/>
    <xf numFmtId="9" fontId="0" fillId="0" borderId="0" xfId="1" applyFont="1" applyBorder="1" applyAlignment="1" applyProtection="1">
      <alignment horizontal="center"/>
    </xf>
    <xf numFmtId="0" fontId="0" fillId="6" borderId="10" xfId="0" applyFill="1" applyBorder="1"/>
    <xf numFmtId="0" fontId="0" fillId="6" borderId="0" xfId="0" applyFill="1" applyAlignment="1">
      <alignment horizontal="center"/>
    </xf>
    <xf numFmtId="2" fontId="0" fillId="6" borderId="11" xfId="0" applyNumberFormat="1" applyFill="1" applyBorder="1"/>
    <xf numFmtId="0" fontId="0" fillId="6" borderId="11" xfId="0" applyFill="1" applyBorder="1"/>
    <xf numFmtId="2" fontId="0" fillId="6" borderId="7" xfId="0" applyNumberFormat="1" applyFill="1" applyBorder="1"/>
    <xf numFmtId="2" fontId="8" fillId="2" borderId="7" xfId="0" applyNumberFormat="1" applyFont="1" applyFill="1" applyBorder="1"/>
    <xf numFmtId="2" fontId="8" fillId="3" borderId="3" xfId="0" applyNumberFormat="1" applyFont="1" applyFill="1" applyBorder="1"/>
    <xf numFmtId="0" fontId="0" fillId="6" borderId="1" xfId="0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8" borderId="0" xfId="0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0" fillId="0" borderId="2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0" fillId="6" borderId="7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0" fillId="0" borderId="0" xfId="0" quotePrefix="1"/>
    <xf numFmtId="1" fontId="10" fillId="6" borderId="22" xfId="0" quotePrefix="1" applyNumberFormat="1" applyFont="1" applyFill="1" applyBorder="1" applyAlignment="1">
      <alignment horizontal="center" vertical="center"/>
    </xf>
    <xf numFmtId="1" fontId="10" fillId="6" borderId="1" xfId="0" quotePrefix="1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4" xfId="0" applyFill="1" applyBorder="1"/>
    <xf numFmtId="0" fontId="0" fillId="6" borderId="9" xfId="0" applyFill="1" applyBorder="1"/>
    <xf numFmtId="0" fontId="0" fillId="6" borderId="0" xfId="0" applyFill="1"/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2" fontId="18" fillId="6" borderId="11" xfId="0" applyNumberFormat="1" applyFont="1" applyFill="1" applyBorder="1" applyAlignment="1">
      <alignment horizontal="center"/>
    </xf>
    <xf numFmtId="2" fontId="18" fillId="6" borderId="7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9" fontId="0" fillId="0" borderId="9" xfId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9" fontId="0" fillId="0" borderId="0" xfId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9" fontId="0" fillId="0" borderId="12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6" borderId="8" xfId="0" applyFill="1" applyBorder="1"/>
    <xf numFmtId="0" fontId="0" fillId="6" borderId="3" xfId="0" applyFill="1" applyBorder="1"/>
    <xf numFmtId="2" fontId="10" fillId="6" borderId="3" xfId="0" applyNumberFormat="1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/>
    </xf>
    <xf numFmtId="0" fontId="19" fillId="11" borderId="0" xfId="0" applyFont="1" applyFill="1"/>
    <xf numFmtId="0" fontId="12" fillId="11" borderId="0" xfId="0" applyFont="1" applyFill="1"/>
    <xf numFmtId="0" fontId="2" fillId="11" borderId="0" xfId="0" applyFont="1" applyFill="1" applyAlignment="1">
      <alignment vertical="top" wrapText="1"/>
    </xf>
    <xf numFmtId="0" fontId="20" fillId="11" borderId="0" xfId="0" applyFont="1" applyFill="1" applyAlignment="1" applyProtection="1">
      <alignment horizontal="center"/>
      <protection locked="0"/>
    </xf>
    <xf numFmtId="0" fontId="0" fillId="11" borderId="0" xfId="0" applyFill="1"/>
    <xf numFmtId="0" fontId="7" fillId="11" borderId="0" xfId="0" applyFont="1" applyFill="1"/>
    <xf numFmtId="0" fontId="0" fillId="11" borderId="0" xfId="0" applyFill="1" applyAlignment="1">
      <alignment wrapText="1"/>
    </xf>
    <xf numFmtId="0" fontId="21" fillId="11" borderId="0" xfId="0" applyFont="1" applyFill="1" applyProtection="1">
      <protection locked="0"/>
    </xf>
    <xf numFmtId="0" fontId="0" fillId="11" borderId="0" xfId="0" applyFill="1" applyAlignment="1">
      <alignment horizontal="right"/>
    </xf>
    <xf numFmtId="0" fontId="0" fillId="11" borderId="0" xfId="0" applyFill="1" applyAlignment="1">
      <alignment horizontal="center"/>
    </xf>
    <xf numFmtId="0" fontId="2" fillId="11" borderId="0" xfId="0" applyFont="1" applyFill="1" applyAlignment="1" applyProtection="1">
      <alignment horizontal="center"/>
      <protection locked="0"/>
    </xf>
    <xf numFmtId="0" fontId="0" fillId="6" borderId="12" xfId="0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 applyProtection="1">
      <alignment horizontal="center"/>
      <protection locked="0"/>
    </xf>
    <xf numFmtId="165" fontId="0" fillId="0" borderId="12" xfId="0" applyNumberFormat="1" applyBorder="1" applyAlignment="1" applyProtection="1">
      <alignment horizontal="center"/>
      <protection locked="0"/>
    </xf>
    <xf numFmtId="165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0" fillId="0" borderId="0" xfId="0" quotePrefix="1" applyAlignment="1">
      <alignment horizontal="right"/>
    </xf>
    <xf numFmtId="0" fontId="0" fillId="10" borderId="0" xfId="0" applyFill="1"/>
    <xf numFmtId="2" fontId="11" fillId="4" borderId="0" xfId="0" applyNumberFormat="1" applyFont="1" applyFill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165" fontId="11" fillId="4" borderId="11" xfId="0" applyNumberFormat="1" applyFont="1" applyFill="1" applyBorder="1" applyAlignment="1">
      <alignment horizontal="center"/>
    </xf>
    <xf numFmtId="165" fontId="11" fillId="5" borderId="7" xfId="0" applyNumberFormat="1" applyFont="1" applyFill="1" applyBorder="1" applyAlignment="1">
      <alignment horizontal="center"/>
    </xf>
    <xf numFmtId="2" fontId="2" fillId="9" borderId="8" xfId="0" applyNumberFormat="1" applyFont="1" applyFill="1" applyBorder="1" applyAlignment="1">
      <alignment horizontal="center"/>
    </xf>
    <xf numFmtId="165" fontId="2" fillId="9" borderId="3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8" fillId="10" borderId="4" xfId="0" applyFont="1" applyFill="1" applyBorder="1" applyAlignment="1">
      <alignment horizontal="center" vertical="top" wrapText="1"/>
    </xf>
    <xf numFmtId="0" fontId="8" fillId="10" borderId="9" xfId="0" applyFont="1" applyFill="1" applyBorder="1" applyAlignment="1">
      <alignment horizontal="center" vertical="top" wrapText="1"/>
    </xf>
    <xf numFmtId="0" fontId="8" fillId="10" borderId="5" xfId="0" applyFont="1" applyFill="1" applyBorder="1" applyAlignment="1">
      <alignment horizontal="center" vertical="top" wrapText="1"/>
    </xf>
    <xf numFmtId="0" fontId="8" fillId="10" borderId="10" xfId="0" applyFont="1" applyFill="1" applyBorder="1" applyAlignment="1">
      <alignment horizontal="center" vertical="top" wrapText="1"/>
    </xf>
    <xf numFmtId="0" fontId="8" fillId="10" borderId="0" xfId="0" applyFont="1" applyFill="1" applyAlignment="1">
      <alignment horizontal="center" vertical="top" wrapText="1"/>
    </xf>
    <xf numFmtId="0" fontId="8" fillId="10" borderId="11" xfId="0" applyFont="1" applyFill="1" applyBorder="1" applyAlignment="1">
      <alignment horizontal="center" vertical="top" wrapText="1"/>
    </xf>
    <xf numFmtId="0" fontId="17" fillId="10" borderId="6" xfId="2" applyFont="1" applyFill="1" applyBorder="1" applyAlignment="1" applyProtection="1">
      <alignment horizontal="center" vertical="top" wrapText="1"/>
    </xf>
    <xf numFmtId="0" fontId="17" fillId="10" borderId="12" xfId="2" applyFont="1" applyFill="1" applyBorder="1" applyAlignment="1" applyProtection="1">
      <alignment horizontal="center" vertical="top" wrapText="1"/>
    </xf>
    <xf numFmtId="0" fontId="17" fillId="10" borderId="7" xfId="2" applyFont="1" applyFill="1" applyBorder="1" applyAlignment="1" applyProtection="1">
      <alignment horizontal="center" vertical="top" wrapText="1"/>
    </xf>
    <xf numFmtId="0" fontId="0" fillId="6" borderId="6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9" fontId="0" fillId="0" borderId="20" xfId="1" applyFont="1" applyBorder="1" applyAlignment="1" applyProtection="1">
      <alignment horizontal="center"/>
      <protection locked="0"/>
    </xf>
    <xf numFmtId="9" fontId="0" fillId="0" borderId="21" xfId="1" applyFont="1" applyBorder="1" applyAlignment="1" applyProtection="1">
      <alignment horizontal="center"/>
      <protection locked="0"/>
    </xf>
    <xf numFmtId="0" fontId="8" fillId="2" borderId="2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9" fontId="0" fillId="0" borderId="14" xfId="1" applyFont="1" applyBorder="1" applyAlignment="1" applyProtection="1">
      <alignment horizontal="center"/>
      <protection locked="0"/>
    </xf>
    <xf numFmtId="9" fontId="0" fillId="0" borderId="15" xfId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9" fontId="0" fillId="0" borderId="17" xfId="1" applyFont="1" applyBorder="1" applyAlignment="1" applyProtection="1">
      <alignment horizontal="center"/>
      <protection locked="0"/>
    </xf>
    <xf numFmtId="9" fontId="0" fillId="0" borderId="18" xfId="1" applyFont="1" applyBorder="1" applyAlignment="1" applyProtection="1">
      <alignment horizontal="center"/>
      <protection locked="0"/>
    </xf>
    <xf numFmtId="9" fontId="0" fillId="6" borderId="2" xfId="0" applyNumberFormat="1" applyFill="1" applyBorder="1" applyAlignment="1">
      <alignment horizontal="center"/>
    </xf>
    <xf numFmtId="9" fontId="0" fillId="6" borderId="3" xfId="0" applyNumberForma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right"/>
    </xf>
    <xf numFmtId="0" fontId="0" fillId="6" borderId="4" xfId="0" applyFill="1" applyBorder="1" applyAlignment="1">
      <alignment horizontal="right" vertical="center" wrapText="1"/>
    </xf>
    <xf numFmtId="0" fontId="0" fillId="6" borderId="9" xfId="0" applyFill="1" applyBorder="1" applyAlignment="1">
      <alignment horizontal="right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right"/>
    </xf>
    <xf numFmtId="0" fontId="0" fillId="6" borderId="12" xfId="0" applyFill="1" applyBorder="1" applyAlignment="1">
      <alignment horizontal="right"/>
    </xf>
    <xf numFmtId="0" fontId="0" fillId="6" borderId="10" xfId="0" applyFill="1" applyBorder="1" applyAlignment="1">
      <alignment horizontal="left"/>
    </xf>
    <xf numFmtId="0" fontId="0" fillId="6" borderId="0" xfId="0" applyFill="1" applyAlignment="1">
      <alignment horizontal="left"/>
    </xf>
    <xf numFmtId="165" fontId="10" fillId="6" borderId="2" xfId="0" applyNumberFormat="1" applyFont="1" applyFill="1" applyBorder="1" applyAlignment="1">
      <alignment horizontal="center" vertical="center"/>
    </xf>
    <xf numFmtId="165" fontId="10" fillId="6" borderId="3" xfId="0" applyNumberFormat="1" applyFont="1" applyFill="1" applyBorder="1" applyAlignment="1">
      <alignment horizontal="center" vertical="center"/>
    </xf>
    <xf numFmtId="0" fontId="0" fillId="6" borderId="10" xfId="0" applyFill="1" applyBorder="1"/>
    <xf numFmtId="0" fontId="0" fillId="6" borderId="0" xfId="0" applyFill="1"/>
    <xf numFmtId="0" fontId="13" fillId="11" borderId="0" xfId="0" applyFont="1" applyFill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0" fillId="11" borderId="0" xfId="0" applyFont="1" applyFill="1" applyAlignment="1">
      <alignment horizont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3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right" vertical="center" wrapText="1"/>
    </xf>
    <xf numFmtId="0" fontId="0" fillId="6" borderId="0" xfId="0" applyFill="1" applyAlignment="1">
      <alignment horizontal="right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4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Formules!$A$6:$A$9" noThreeD="1" sel="3" val="0"/>
</file>

<file path=xl/ctrlProps/ctrlProp10.xml><?xml version="1.0" encoding="utf-8"?>
<formControlPr xmlns="http://schemas.microsoft.com/office/spreadsheetml/2009/9/main" objectType="Drop" dropStyle="combo" dx="16" fmlaLink="$C$19" fmlaRange="Formules!$A$15:$A$18" noThreeD="1" sel="1" val="0"/>
</file>

<file path=xl/ctrlProps/ctrlProp100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01.xml><?xml version="1.0" encoding="utf-8"?>
<formControlPr xmlns="http://schemas.microsoft.com/office/spreadsheetml/2009/9/main" objectType="CheckBox" fmlaLink="$D$59" noThreeD="1"/>
</file>

<file path=xl/ctrlProps/ctrlProp102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03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04.xml><?xml version="1.0" encoding="utf-8"?>
<formControlPr xmlns="http://schemas.microsoft.com/office/spreadsheetml/2009/9/main" objectType="CheckBox" fmlaLink="$D$60" noThreeD="1"/>
</file>

<file path=xl/ctrlProps/ctrlProp105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06.xml><?xml version="1.0" encoding="utf-8"?>
<formControlPr xmlns="http://schemas.microsoft.com/office/spreadsheetml/2009/9/main" objectType="CheckBox" fmlaLink="$D$59" noThreeD="1"/>
</file>

<file path=xl/ctrlProps/ctrlProp107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08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09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1.xml><?xml version="1.0" encoding="utf-8"?>
<formControlPr xmlns="http://schemas.microsoft.com/office/spreadsheetml/2009/9/main" objectType="Drop" dropStyle="combo" dx="16" fmlaLink="$C$20" fmlaRange="Formules!$A$15:$A$18" noThreeD="1" sel="1" val="0"/>
</file>

<file path=xl/ctrlProps/ctrlProp110.xml><?xml version="1.0" encoding="utf-8"?>
<formControlPr xmlns="http://schemas.microsoft.com/office/spreadsheetml/2009/9/main" objectType="Drop" dropStyle="combo" dx="16" fmlaLink="$C$61" fmlaRange="Formules!$A$15:$A$18" noThreeD="1" sel="2" val="0"/>
</file>

<file path=xl/ctrlProps/ctrlProp111.xml><?xml version="1.0" encoding="utf-8"?>
<formControlPr xmlns="http://schemas.microsoft.com/office/spreadsheetml/2009/9/main" objectType="Drop" dropStyle="combo" dx="16" fmlaLink="$C$66" fmlaRange="Formules!$A$15:$A$18" noThreeD="1" sel="3" val="0"/>
</file>

<file path=xl/ctrlProps/ctrlProp112.xml><?xml version="1.0" encoding="utf-8"?>
<formControlPr xmlns="http://schemas.microsoft.com/office/spreadsheetml/2009/9/main" objectType="CheckBox" fmlaLink="$D$60" noThreeD="1"/>
</file>

<file path=xl/ctrlProps/ctrlProp113.xml><?xml version="1.0" encoding="utf-8"?>
<formControlPr xmlns="http://schemas.microsoft.com/office/spreadsheetml/2009/9/main" objectType="CheckBox" fmlaLink="$D$61" noThreeD="1"/>
</file>

<file path=xl/ctrlProps/ctrlProp114.xml><?xml version="1.0" encoding="utf-8"?>
<formControlPr xmlns="http://schemas.microsoft.com/office/spreadsheetml/2009/9/main" objectType="CheckBox" fmlaLink="$D$66" noThreeD="1"/>
</file>

<file path=xl/ctrlProps/ctrlProp115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16.xml><?xml version="1.0" encoding="utf-8"?>
<formControlPr xmlns="http://schemas.microsoft.com/office/spreadsheetml/2009/9/main" objectType="CheckBox" fmlaLink="$D$59" noThreeD="1"/>
</file>

<file path=xl/ctrlProps/ctrlProp117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18.xml><?xml version="1.0" encoding="utf-8"?>
<formControlPr xmlns="http://schemas.microsoft.com/office/spreadsheetml/2009/9/main" objectType="CheckBox" fmlaLink="$D$59" noThreeD="1"/>
</file>

<file path=xl/ctrlProps/ctrlProp119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2.xml><?xml version="1.0" encoding="utf-8"?>
<formControlPr xmlns="http://schemas.microsoft.com/office/spreadsheetml/2009/9/main" objectType="CheckBox" fmlaLink="$D$15" noThreeD="1"/>
</file>

<file path=xl/ctrlProps/ctrlProp120.xml><?xml version="1.0" encoding="utf-8"?>
<formControlPr xmlns="http://schemas.microsoft.com/office/spreadsheetml/2009/9/main" objectType="CheckBox" fmlaLink="$D$59" noThreeD="1"/>
</file>

<file path=xl/ctrlProps/ctrlProp121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22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23.xml><?xml version="1.0" encoding="utf-8"?>
<formControlPr xmlns="http://schemas.microsoft.com/office/spreadsheetml/2009/9/main" objectType="CheckBox" fmlaLink="$D$60" noThreeD="1"/>
</file>

<file path=xl/ctrlProps/ctrlProp124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25.xml><?xml version="1.0" encoding="utf-8"?>
<formControlPr xmlns="http://schemas.microsoft.com/office/spreadsheetml/2009/9/main" objectType="CheckBox" fmlaLink="$D$59" noThreeD="1"/>
</file>

<file path=xl/ctrlProps/ctrlProp126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27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28.xml><?xml version="1.0" encoding="utf-8"?>
<formControlPr xmlns="http://schemas.microsoft.com/office/spreadsheetml/2009/9/main" objectType="CheckBox" fmlaLink="$D$60" noThreeD="1"/>
</file>

<file path=xl/ctrlProps/ctrlProp129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3.xml><?xml version="1.0" encoding="utf-8"?>
<formControlPr xmlns="http://schemas.microsoft.com/office/spreadsheetml/2009/9/main" objectType="CheckBox" checked="Checked" fmlaLink="$D$14" noThreeD="1"/>
</file>

<file path=xl/ctrlProps/ctrlProp130.xml><?xml version="1.0" encoding="utf-8"?>
<formControlPr xmlns="http://schemas.microsoft.com/office/spreadsheetml/2009/9/main" objectType="CheckBox" fmlaLink="$D$59" noThreeD="1"/>
</file>

<file path=xl/ctrlProps/ctrlProp131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32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33.xml><?xml version="1.0" encoding="utf-8"?>
<formControlPr xmlns="http://schemas.microsoft.com/office/spreadsheetml/2009/9/main" objectType="Drop" dropStyle="combo" dx="16" fmlaLink="$C$61" fmlaRange="Formules!$A$15:$A$18" noThreeD="1" sel="2" val="0"/>
</file>

<file path=xl/ctrlProps/ctrlProp134.xml><?xml version="1.0" encoding="utf-8"?>
<formControlPr xmlns="http://schemas.microsoft.com/office/spreadsheetml/2009/9/main" objectType="CheckBox" fmlaLink="$D$61" noThreeD="1"/>
</file>

<file path=xl/ctrlProps/ctrlProp135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36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37.xml><?xml version="1.0" encoding="utf-8"?>
<formControlPr xmlns="http://schemas.microsoft.com/office/spreadsheetml/2009/9/main" objectType="CheckBox" fmlaLink="$D$59" noThreeD="1"/>
</file>

<file path=xl/ctrlProps/ctrlProp138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39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4.xml><?xml version="1.0" encoding="utf-8"?>
<formControlPr xmlns="http://schemas.microsoft.com/office/spreadsheetml/2009/9/main" objectType="CheckBox" checked="Checked" fmlaLink="$D$16" noThreeD="1"/>
</file>

<file path=xl/ctrlProps/ctrlProp140.xml><?xml version="1.0" encoding="utf-8"?>
<formControlPr xmlns="http://schemas.microsoft.com/office/spreadsheetml/2009/9/main" objectType="CheckBox" fmlaLink="$D$60" noThreeD="1"/>
</file>

<file path=xl/ctrlProps/ctrlProp141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42.xml><?xml version="1.0" encoding="utf-8"?>
<formControlPr xmlns="http://schemas.microsoft.com/office/spreadsheetml/2009/9/main" objectType="CheckBox" fmlaLink="$D$59" noThreeD="1"/>
</file>

<file path=xl/ctrlProps/ctrlProp143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44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45.xml><?xml version="1.0" encoding="utf-8"?>
<formControlPr xmlns="http://schemas.microsoft.com/office/spreadsheetml/2009/9/main" objectType="Drop" dropStyle="combo" dx="16" fmlaLink="$C$61" fmlaRange="Formules!$A$15:$A$18" noThreeD="1" sel="2" val="0"/>
</file>

<file path=xl/ctrlProps/ctrlProp146.xml><?xml version="1.0" encoding="utf-8"?>
<formControlPr xmlns="http://schemas.microsoft.com/office/spreadsheetml/2009/9/main" objectType="CheckBox" fmlaLink="$D$61" noThreeD="1"/>
</file>

<file path=xl/ctrlProps/ctrlProp147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48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49.xml><?xml version="1.0" encoding="utf-8"?>
<formControlPr xmlns="http://schemas.microsoft.com/office/spreadsheetml/2009/9/main" objectType="CheckBox" fmlaLink="$D$59" noThreeD="1"/>
</file>

<file path=xl/ctrlProps/ctrlProp15.xml><?xml version="1.0" encoding="utf-8"?>
<formControlPr xmlns="http://schemas.microsoft.com/office/spreadsheetml/2009/9/main" objectType="CheckBox" checked="Checked" fmlaLink="$D$17" noThreeD="1"/>
</file>

<file path=xl/ctrlProps/ctrlProp150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51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52.xml><?xml version="1.0" encoding="utf-8"?>
<formControlPr xmlns="http://schemas.microsoft.com/office/spreadsheetml/2009/9/main" objectType="CheckBox" fmlaLink="$D$60" noThreeD="1"/>
</file>

<file path=xl/ctrlProps/ctrlProp153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54.xml><?xml version="1.0" encoding="utf-8"?>
<formControlPr xmlns="http://schemas.microsoft.com/office/spreadsheetml/2009/9/main" objectType="CheckBox" fmlaLink="$D$59" noThreeD="1"/>
</file>

<file path=xl/ctrlProps/ctrlProp155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56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57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58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59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6.xml><?xml version="1.0" encoding="utf-8"?>
<formControlPr xmlns="http://schemas.microsoft.com/office/spreadsheetml/2009/9/main" objectType="CheckBox" fmlaLink="$D$18" noThreeD="1"/>
</file>

<file path=xl/ctrlProps/ctrlProp160.xml><?xml version="1.0" encoding="utf-8"?>
<formControlPr xmlns="http://schemas.microsoft.com/office/spreadsheetml/2009/9/main" objectType="Drop" dropStyle="combo" dx="16" fmlaLink="$C$61" fmlaRange="Formules!$A$15:$A$18" noThreeD="1" sel="2" val="0"/>
</file>

<file path=xl/ctrlProps/ctrlProp161.xml><?xml version="1.0" encoding="utf-8"?>
<formControlPr xmlns="http://schemas.microsoft.com/office/spreadsheetml/2009/9/main" objectType="CheckBox" fmlaLink="$D$61" noThreeD="1"/>
</file>

<file path=xl/ctrlProps/ctrlProp162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63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64.xml><?xml version="1.0" encoding="utf-8"?>
<formControlPr xmlns="http://schemas.microsoft.com/office/spreadsheetml/2009/9/main" objectType="CheckBox" fmlaLink="$D$59" noThreeD="1"/>
</file>

<file path=xl/ctrlProps/ctrlProp165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66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67.xml><?xml version="1.0" encoding="utf-8"?>
<formControlPr xmlns="http://schemas.microsoft.com/office/spreadsheetml/2009/9/main" objectType="CheckBox" fmlaLink="$D$60" noThreeD="1"/>
</file>

<file path=xl/ctrlProps/ctrlProp168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69.xml><?xml version="1.0" encoding="utf-8"?>
<formControlPr xmlns="http://schemas.microsoft.com/office/spreadsheetml/2009/9/main" objectType="CheckBox" fmlaLink="$D$59" noThreeD="1"/>
</file>

<file path=xl/ctrlProps/ctrlProp17.xml><?xml version="1.0" encoding="utf-8"?>
<formControlPr xmlns="http://schemas.microsoft.com/office/spreadsheetml/2009/9/main" objectType="CheckBox" fmlaLink="$D$19" noThreeD="1"/>
</file>

<file path=xl/ctrlProps/ctrlProp170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71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72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73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74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75.xml><?xml version="1.0" encoding="utf-8"?>
<formControlPr xmlns="http://schemas.microsoft.com/office/spreadsheetml/2009/9/main" objectType="Drop" dropStyle="combo" dx="16" fmlaLink="$C$61" fmlaRange="Formules!$A$15:$A$18" noThreeD="1" sel="2" val="0"/>
</file>

<file path=xl/ctrlProps/ctrlProp176.xml><?xml version="1.0" encoding="utf-8"?>
<formControlPr xmlns="http://schemas.microsoft.com/office/spreadsheetml/2009/9/main" objectType="CheckBox" fmlaLink="$D$61" noThreeD="1"/>
</file>

<file path=xl/ctrlProps/ctrlProp177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78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79.xml><?xml version="1.0" encoding="utf-8"?>
<formControlPr xmlns="http://schemas.microsoft.com/office/spreadsheetml/2009/9/main" objectType="CheckBox" fmlaLink="$D$59" noThreeD="1"/>
</file>

<file path=xl/ctrlProps/ctrlProp18.xml><?xml version="1.0" encoding="utf-8"?>
<formControlPr xmlns="http://schemas.microsoft.com/office/spreadsheetml/2009/9/main" objectType="CheckBox" fmlaLink="$D$20" noThreeD="1"/>
</file>

<file path=xl/ctrlProps/ctrlProp180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81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82.xml><?xml version="1.0" encoding="utf-8"?>
<formControlPr xmlns="http://schemas.microsoft.com/office/spreadsheetml/2009/9/main" objectType="CheckBox" fmlaLink="$D$60" noThreeD="1"/>
</file>

<file path=xl/ctrlProps/ctrlProp183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84.xml><?xml version="1.0" encoding="utf-8"?>
<formControlPr xmlns="http://schemas.microsoft.com/office/spreadsheetml/2009/9/main" objectType="CheckBox" fmlaLink="$D$59" noThreeD="1"/>
</file>

<file path=xl/ctrlProps/ctrlProp185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86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187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88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19.xml><?xml version="1.0" encoding="utf-8"?>
<formControlPr xmlns="http://schemas.microsoft.com/office/spreadsheetml/2009/9/main" objectType="Drop" dropStyle="combo" dx="16" fmlaLink="$C$49" fmlaRange="Formules!$A$15:$A$18" noThreeD="1" sel="4" val="0"/>
</file>

<file path=xl/ctrlProps/ctrlProp2.xml><?xml version="1.0" encoding="utf-8"?>
<formControlPr xmlns="http://schemas.microsoft.com/office/spreadsheetml/2009/9/main" objectType="Drop" dropStyle="combo" dx="16" fmlaRange="Formules!$A$6:$A$9" noThreeD="1" sel="4" val="0"/>
</file>

<file path=xl/ctrlProps/ctrlProp20.xml><?xml version="1.0" encoding="utf-8"?>
<formControlPr xmlns="http://schemas.microsoft.com/office/spreadsheetml/2009/9/main" objectType="CheckBox" checked="Checked" fmlaLink="$D$49" noThreeD="1"/>
</file>

<file path=xl/ctrlProps/ctrlProp21.xml><?xml version="1.0" encoding="utf-8"?>
<formControlPr xmlns="http://schemas.microsoft.com/office/spreadsheetml/2009/9/main" objectType="Drop" dropStyle="combo" dx="16" fmlaLink="$C$50" fmlaRange="Formules!$A$15:$A$18" noThreeD="1" sel="4" val="0"/>
</file>

<file path=xl/ctrlProps/ctrlProp22.xml><?xml version="1.0" encoding="utf-8"?>
<formControlPr xmlns="http://schemas.microsoft.com/office/spreadsheetml/2009/9/main" objectType="Drop" dropStyle="combo" dx="16" fmlaLink="$C$51" fmlaRange="Formules!$A$15:$A$18" noThreeD="1" sel="2" val="0"/>
</file>

<file path=xl/ctrlProps/ctrlProp23.xml><?xml version="1.0" encoding="utf-8"?>
<formControlPr xmlns="http://schemas.microsoft.com/office/spreadsheetml/2009/9/main" objectType="Drop" dropStyle="combo" dx="16" fmlaLink="$C$52" fmlaRange="Formules!$A$15:$A$18" noThreeD="1" sel="2" val="0"/>
</file>

<file path=xl/ctrlProps/ctrlProp24.xml><?xml version="1.0" encoding="utf-8"?>
<formControlPr xmlns="http://schemas.microsoft.com/office/spreadsheetml/2009/9/main" objectType="Drop" dropStyle="combo" dx="16" fmlaLink="$C$53" fmlaRange="Formules!$A$15:$A$18" noThreeD="1" sel="3" val="0"/>
</file>

<file path=xl/ctrlProps/ctrlProp25.xml><?xml version="1.0" encoding="utf-8"?>
<formControlPr xmlns="http://schemas.microsoft.com/office/spreadsheetml/2009/9/main" objectType="Drop" dropStyle="combo" dx="16" fmlaLink="$C$54" fmlaRange="Formules!$A$15:$A$18" noThreeD="1" sel="3" val="0"/>
</file>

<file path=xl/ctrlProps/ctrlProp26.xml><?xml version="1.0" encoding="utf-8"?>
<formControlPr xmlns="http://schemas.microsoft.com/office/spreadsheetml/2009/9/main" objectType="Drop" dropStyle="combo" dx="16" fmlaLink="$C$55" fmlaRange="Formules!$A$15:$A$18" noThreeD="1" sel="1" val="0"/>
</file>

<file path=xl/ctrlProps/ctrlProp27.xml><?xml version="1.0" encoding="utf-8"?>
<formControlPr xmlns="http://schemas.microsoft.com/office/spreadsheetml/2009/9/main" objectType="Drop" dropStyle="combo" dx="16" fmlaLink="$C$56" fmlaRange="Formules!$A$15:$A$18" noThreeD="1" sel="0" val="0"/>
</file>

<file path=xl/ctrlProps/ctrlProp28.xml><?xml version="1.0" encoding="utf-8"?>
<formControlPr xmlns="http://schemas.microsoft.com/office/spreadsheetml/2009/9/main" objectType="CheckBox" fmlaLink="$D$50" noThreeD="1"/>
</file>

<file path=xl/ctrlProps/ctrlProp29.xml><?xml version="1.0" encoding="utf-8"?>
<formControlPr xmlns="http://schemas.microsoft.com/office/spreadsheetml/2009/9/main" objectType="CheckBox" checked="Checked" fmlaLink="$D$51" noThreeD="1"/>
</file>

<file path=xl/ctrlProps/ctrlProp3.xml><?xml version="1.0" encoding="utf-8"?>
<formControlPr xmlns="http://schemas.microsoft.com/office/spreadsheetml/2009/9/main" objectType="Drop" dropStyle="combo" dx="16" fmlaLink="$C$13" fmlaRange="Formules!$A$15:$A$18" noThreeD="1" sel="2" val="0"/>
</file>

<file path=xl/ctrlProps/ctrlProp30.xml><?xml version="1.0" encoding="utf-8"?>
<formControlPr xmlns="http://schemas.microsoft.com/office/spreadsheetml/2009/9/main" objectType="CheckBox" fmlaLink="$D$52" noThreeD="1"/>
</file>

<file path=xl/ctrlProps/ctrlProp31.xml><?xml version="1.0" encoding="utf-8"?>
<formControlPr xmlns="http://schemas.microsoft.com/office/spreadsheetml/2009/9/main" objectType="CheckBox" checked="Checked" fmlaLink="$D$53" noThreeD="1"/>
</file>

<file path=xl/ctrlProps/ctrlProp32.xml><?xml version="1.0" encoding="utf-8"?>
<formControlPr xmlns="http://schemas.microsoft.com/office/spreadsheetml/2009/9/main" objectType="CheckBox" fmlaLink="$D$54" noThreeD="1"/>
</file>

<file path=xl/ctrlProps/ctrlProp33.xml><?xml version="1.0" encoding="utf-8"?>
<formControlPr xmlns="http://schemas.microsoft.com/office/spreadsheetml/2009/9/main" objectType="CheckBox" fmlaLink="$D$55" noThreeD="1"/>
</file>

<file path=xl/ctrlProps/ctrlProp34.xml><?xml version="1.0" encoding="utf-8"?>
<formControlPr xmlns="http://schemas.microsoft.com/office/spreadsheetml/2009/9/main" objectType="CheckBox" fmlaLink="$D$56" noThreeD="1"/>
</file>

<file path=xl/ctrlProps/ctrlProp35.xml><?xml version="1.0" encoding="utf-8"?>
<formControlPr xmlns="http://schemas.microsoft.com/office/spreadsheetml/2009/9/main" objectType="Drop" dropStyle="combo" dx="16" fmlaRange="Formules!$A$6:$A$9" noThreeD="1" sel="3" val="0"/>
</file>

<file path=xl/ctrlProps/ctrlProp36.xml><?xml version="1.0" encoding="utf-8"?>
<formControlPr xmlns="http://schemas.microsoft.com/office/spreadsheetml/2009/9/main" objectType="Drop" dropStyle="combo" dx="16" fmlaRange="Formules!$A$6:$A$9" noThreeD="1" sel="4" val="0"/>
</file>

<file path=xl/ctrlProps/ctrlProp37.xml><?xml version="1.0" encoding="utf-8"?>
<formControlPr xmlns="http://schemas.microsoft.com/office/spreadsheetml/2009/9/main" objectType="Drop" dropStyle="combo" dx="16" fmlaLink="$C$13" fmlaRange="Formules!$A$15:$A$18" noThreeD="1" sel="1" val="0"/>
</file>

<file path=xl/ctrlProps/ctrlProp38.xml><?xml version="1.0" encoding="utf-8"?>
<formControlPr xmlns="http://schemas.microsoft.com/office/spreadsheetml/2009/9/main" objectType="CheckBox" fmlaLink="$D$13" noThreeD="1"/>
</file>

<file path=xl/ctrlProps/ctrlProp39.xml><?xml version="1.0" encoding="utf-8"?>
<formControlPr xmlns="http://schemas.microsoft.com/office/spreadsheetml/2009/9/main" objectType="Drop" dropStyle="combo" dx="16" fmlaLink="$C$14" fmlaRange="Formules!$A$15:$A$18" noThreeD="1" sel="1" val="0"/>
</file>

<file path=xl/ctrlProps/ctrlProp4.xml><?xml version="1.0" encoding="utf-8"?>
<formControlPr xmlns="http://schemas.microsoft.com/office/spreadsheetml/2009/9/main" objectType="CheckBox" checked="Checked" fmlaLink="$D$13" noThreeD="1"/>
</file>

<file path=xl/ctrlProps/ctrlProp40.xml><?xml version="1.0" encoding="utf-8"?>
<formControlPr xmlns="http://schemas.microsoft.com/office/spreadsheetml/2009/9/main" objectType="Drop" dropStyle="combo" dx="16" fmlaLink="$C$25" fmlaRange="Formules!$A$15:$A$18" noThreeD="1" sel="1" val="0"/>
</file>

<file path=xl/ctrlProps/ctrlProp41.xml><?xml version="1.0" encoding="utf-8"?>
<formControlPr xmlns="http://schemas.microsoft.com/office/spreadsheetml/2009/9/main" objectType="Drop" dropStyle="combo" dx="16" fmlaLink="$C$26" fmlaRange="Formules!$A$15:$A$18" noThreeD="1" sel="1" val="0"/>
</file>

<file path=xl/ctrlProps/ctrlProp42.xml><?xml version="1.0" encoding="utf-8"?>
<formControlPr xmlns="http://schemas.microsoft.com/office/spreadsheetml/2009/9/main" objectType="Drop" dropStyle="combo" dx="16" fmlaLink="$C$27" fmlaRange="Formules!$A$15:$A$18" noThreeD="1" sel="1" val="0"/>
</file>

<file path=xl/ctrlProps/ctrlProp43.xml><?xml version="1.0" encoding="utf-8"?>
<formControlPr xmlns="http://schemas.microsoft.com/office/spreadsheetml/2009/9/main" objectType="Drop" dropStyle="combo" dx="16" fmlaLink="$C$28" fmlaRange="Formules!$A$15:$A$18" noThreeD="1" sel="1" val="0"/>
</file>

<file path=xl/ctrlProps/ctrlProp44.xml><?xml version="1.0" encoding="utf-8"?>
<formControlPr xmlns="http://schemas.microsoft.com/office/spreadsheetml/2009/9/main" objectType="Drop" dropStyle="combo" dx="16" fmlaLink="$C$29" fmlaRange="Formules!$A$15:$A$18" noThreeD="1" sel="1" val="0"/>
</file>

<file path=xl/ctrlProps/ctrlProp45.xml><?xml version="1.0" encoding="utf-8"?>
<formControlPr xmlns="http://schemas.microsoft.com/office/spreadsheetml/2009/9/main" objectType="Drop" dropStyle="combo" dx="16" fmlaLink="$C$30" fmlaRange="Formules!$A$15:$A$18" noThreeD="1" sel="1" val="0"/>
</file>

<file path=xl/ctrlProps/ctrlProp46.xml><?xml version="1.0" encoding="utf-8"?>
<formControlPr xmlns="http://schemas.microsoft.com/office/spreadsheetml/2009/9/main" objectType="CheckBox" fmlaLink="$D$25" noThreeD="1"/>
</file>

<file path=xl/ctrlProps/ctrlProp47.xml><?xml version="1.0" encoding="utf-8"?>
<formControlPr xmlns="http://schemas.microsoft.com/office/spreadsheetml/2009/9/main" objectType="CheckBox" fmlaLink="$D$14" noThreeD="1"/>
</file>

<file path=xl/ctrlProps/ctrlProp48.xml><?xml version="1.0" encoding="utf-8"?>
<formControlPr xmlns="http://schemas.microsoft.com/office/spreadsheetml/2009/9/main" objectType="CheckBox" fmlaLink="$D$26" noThreeD="1"/>
</file>

<file path=xl/ctrlProps/ctrlProp49.xml><?xml version="1.0" encoding="utf-8"?>
<formControlPr xmlns="http://schemas.microsoft.com/office/spreadsheetml/2009/9/main" objectType="CheckBox" fmlaLink="$D$27" noThreeD="1"/>
</file>

<file path=xl/ctrlProps/ctrlProp5.xml><?xml version="1.0" encoding="utf-8"?>
<formControlPr xmlns="http://schemas.microsoft.com/office/spreadsheetml/2009/9/main" objectType="Drop" dropStyle="combo" dx="16" fmlaLink="$C$14" fmlaRange="Formules!$A$15:$A$18" noThreeD="1" sel="3" val="0"/>
</file>

<file path=xl/ctrlProps/ctrlProp50.xml><?xml version="1.0" encoding="utf-8"?>
<formControlPr xmlns="http://schemas.microsoft.com/office/spreadsheetml/2009/9/main" objectType="CheckBox" fmlaLink="$D$28" noThreeD="1"/>
</file>

<file path=xl/ctrlProps/ctrlProp51.xml><?xml version="1.0" encoding="utf-8"?>
<formControlPr xmlns="http://schemas.microsoft.com/office/spreadsheetml/2009/9/main" objectType="CheckBox" fmlaLink="$D$29" noThreeD="1"/>
</file>

<file path=xl/ctrlProps/ctrlProp52.xml><?xml version="1.0" encoding="utf-8"?>
<formControlPr xmlns="http://schemas.microsoft.com/office/spreadsheetml/2009/9/main" objectType="CheckBox" fmlaLink="$D$30" noThreeD="1"/>
</file>

<file path=xl/ctrlProps/ctrlProp53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54.xml><?xml version="1.0" encoding="utf-8"?>
<formControlPr xmlns="http://schemas.microsoft.com/office/spreadsheetml/2009/9/main" objectType="CheckBox" fmlaLink="$D$59" noThreeD="1"/>
</file>

<file path=xl/ctrlProps/ctrlProp55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56.xml><?xml version="1.0" encoding="utf-8"?>
<formControlPr xmlns="http://schemas.microsoft.com/office/spreadsheetml/2009/9/main" objectType="Drop" dropStyle="combo" dx="16" fmlaLink="$C$61" fmlaRange="Formules!$A$15:$A$18" noThreeD="1" sel="2" val="0"/>
</file>

<file path=xl/ctrlProps/ctrlProp57.xml><?xml version="1.0" encoding="utf-8"?>
<formControlPr xmlns="http://schemas.microsoft.com/office/spreadsheetml/2009/9/main" objectType="Drop" dropStyle="combo" dx="16" fmlaLink="$C$66" fmlaRange="Formules!$A$15:$A$18" noThreeD="1" sel="3" val="0"/>
</file>

<file path=xl/ctrlProps/ctrlProp58.xml><?xml version="1.0" encoding="utf-8"?>
<formControlPr xmlns="http://schemas.microsoft.com/office/spreadsheetml/2009/9/main" objectType="Drop" dropStyle="combo" dx="16" fmlaLink="$C$67" fmlaRange="Formules!$A$15:$A$18" noThreeD="1" sel="1" val="0"/>
</file>

<file path=xl/ctrlProps/ctrlProp59.xml><?xml version="1.0" encoding="utf-8"?>
<formControlPr xmlns="http://schemas.microsoft.com/office/spreadsheetml/2009/9/main" objectType="Drop" dropStyle="combo" dx="16" fmlaLink="$C$68" fmlaRange="Formules!$A$15:$A$18" noThreeD="1" sel="2" val="0"/>
</file>

<file path=xl/ctrlProps/ctrlProp6.xml><?xml version="1.0" encoding="utf-8"?>
<formControlPr xmlns="http://schemas.microsoft.com/office/spreadsheetml/2009/9/main" objectType="Drop" dropStyle="combo" dx="16" fmlaLink="$C$15" fmlaRange="Formules!$A$15:$A$18" noThreeD="1" sel="3" val="0"/>
</file>

<file path=xl/ctrlProps/ctrlProp60.xml><?xml version="1.0" encoding="utf-8"?>
<formControlPr xmlns="http://schemas.microsoft.com/office/spreadsheetml/2009/9/main" objectType="Drop" dropStyle="combo" dx="16" fmlaLink="$C$69" fmlaRange="Formules!$A$15:$A$18" noThreeD="1" sel="3" val="0"/>
</file>

<file path=xl/ctrlProps/ctrlProp61.xml><?xml version="1.0" encoding="utf-8"?>
<formControlPr xmlns="http://schemas.microsoft.com/office/spreadsheetml/2009/9/main" objectType="Drop" dropStyle="combo" dx="16" fmlaLink="$C$70" fmlaRange="Formules!$A$15:$A$18" noThreeD="1" sel="0" val="0"/>
</file>

<file path=xl/ctrlProps/ctrlProp62.xml><?xml version="1.0" encoding="utf-8"?>
<formControlPr xmlns="http://schemas.microsoft.com/office/spreadsheetml/2009/9/main" objectType="CheckBox" fmlaLink="$D$60" noThreeD="1"/>
</file>

<file path=xl/ctrlProps/ctrlProp63.xml><?xml version="1.0" encoding="utf-8"?>
<formControlPr xmlns="http://schemas.microsoft.com/office/spreadsheetml/2009/9/main" objectType="CheckBox" fmlaLink="$D$61" noThreeD="1"/>
</file>

<file path=xl/ctrlProps/ctrlProp64.xml><?xml version="1.0" encoding="utf-8"?>
<formControlPr xmlns="http://schemas.microsoft.com/office/spreadsheetml/2009/9/main" objectType="CheckBox" fmlaLink="$D$66" noThreeD="1"/>
</file>

<file path=xl/ctrlProps/ctrlProp65.xml><?xml version="1.0" encoding="utf-8"?>
<formControlPr xmlns="http://schemas.microsoft.com/office/spreadsheetml/2009/9/main" objectType="CheckBox" fmlaLink="$D$67" noThreeD="1"/>
</file>

<file path=xl/ctrlProps/ctrlProp66.xml><?xml version="1.0" encoding="utf-8"?>
<formControlPr xmlns="http://schemas.microsoft.com/office/spreadsheetml/2009/9/main" objectType="CheckBox" fmlaLink="$D$68" noThreeD="1"/>
</file>

<file path=xl/ctrlProps/ctrlProp67.xml><?xml version="1.0" encoding="utf-8"?>
<formControlPr xmlns="http://schemas.microsoft.com/office/spreadsheetml/2009/9/main" objectType="CheckBox" fmlaLink="$D$69" noThreeD="1"/>
</file>

<file path=xl/ctrlProps/ctrlProp68.xml><?xml version="1.0" encoding="utf-8"?>
<formControlPr xmlns="http://schemas.microsoft.com/office/spreadsheetml/2009/9/main" objectType="CheckBox" fmlaLink="$D$70" noThreeD="1"/>
</file>

<file path=xl/ctrlProps/ctrlProp69.xml><?xml version="1.0" encoding="utf-8"?>
<formControlPr xmlns="http://schemas.microsoft.com/office/spreadsheetml/2009/9/main" objectType="Drop" dropStyle="combo" dx="16" fmlaLink="$C$15" fmlaRange="Formules!$A$15:$A$18" noThreeD="1" sel="1" val="0"/>
</file>

<file path=xl/ctrlProps/ctrlProp7.xml><?xml version="1.0" encoding="utf-8"?>
<formControlPr xmlns="http://schemas.microsoft.com/office/spreadsheetml/2009/9/main" objectType="Drop" dropStyle="combo" dx="16" fmlaLink="$C$16" fmlaRange="Formules!$A$15:$A$18" noThreeD="1" sel="2" val="0"/>
</file>

<file path=xl/ctrlProps/ctrlProp70.xml><?xml version="1.0" encoding="utf-8"?>
<formControlPr xmlns="http://schemas.microsoft.com/office/spreadsheetml/2009/9/main" objectType="Drop" dropStyle="combo" dx="16" fmlaLink="$C$16" fmlaRange="Formules!$A$15:$A$18" noThreeD="1" sel="1" val="0"/>
</file>

<file path=xl/ctrlProps/ctrlProp71.xml><?xml version="1.0" encoding="utf-8"?>
<formControlPr xmlns="http://schemas.microsoft.com/office/spreadsheetml/2009/9/main" objectType="Drop" dropStyle="combo" dx="16" fmlaLink="$C$17" fmlaRange="Formules!$A$15:$A$18" noThreeD="1" sel="1" val="0"/>
</file>

<file path=xl/ctrlProps/ctrlProp72.xml><?xml version="1.0" encoding="utf-8"?>
<formControlPr xmlns="http://schemas.microsoft.com/office/spreadsheetml/2009/9/main" objectType="Drop" dropStyle="combo" dx="16" fmlaLink="$C$18" fmlaRange="Formules!$A$15:$A$18" noThreeD="1" sel="1" val="0"/>
</file>

<file path=xl/ctrlProps/ctrlProp73.xml><?xml version="1.0" encoding="utf-8"?>
<formControlPr xmlns="http://schemas.microsoft.com/office/spreadsheetml/2009/9/main" objectType="Drop" dropStyle="combo" dx="16" fmlaLink="$C$19" fmlaRange="Formules!$A$15:$A$18" noThreeD="1" sel="1" val="0"/>
</file>

<file path=xl/ctrlProps/ctrlProp74.xml><?xml version="1.0" encoding="utf-8"?>
<formControlPr xmlns="http://schemas.microsoft.com/office/spreadsheetml/2009/9/main" objectType="Drop" dropStyle="combo" dx="16" fmlaLink="$C$20" fmlaRange="Formules!$A$15:$A$18" noThreeD="1" sel="1" val="0"/>
</file>

<file path=xl/ctrlProps/ctrlProp75.xml><?xml version="1.0" encoding="utf-8"?>
<formControlPr xmlns="http://schemas.microsoft.com/office/spreadsheetml/2009/9/main" objectType="Drop" dropStyle="combo" dx="16" fmlaLink="$C$21" fmlaRange="Formules!$A$15:$A$18" noThreeD="1" sel="1" val="0"/>
</file>

<file path=xl/ctrlProps/ctrlProp76.xml><?xml version="1.0" encoding="utf-8"?>
<formControlPr xmlns="http://schemas.microsoft.com/office/spreadsheetml/2009/9/main" objectType="Drop" dropStyle="combo" dx="16" fmlaLink="$C$22" fmlaRange="Formules!$A$15:$A$18" noThreeD="1" sel="1" val="0"/>
</file>

<file path=xl/ctrlProps/ctrlProp77.xml><?xml version="1.0" encoding="utf-8"?>
<formControlPr xmlns="http://schemas.microsoft.com/office/spreadsheetml/2009/9/main" objectType="Drop" dropStyle="combo" dx="16" fmlaLink="$C$23" fmlaRange="Formules!$A$15:$A$18" noThreeD="1" sel="1" val="0"/>
</file>

<file path=xl/ctrlProps/ctrlProp78.xml><?xml version="1.0" encoding="utf-8"?>
<formControlPr xmlns="http://schemas.microsoft.com/office/spreadsheetml/2009/9/main" objectType="Drop" dropStyle="combo" dx="16" fmlaLink="$C$24" fmlaRange="Formules!$A$15:$A$18" noThreeD="1" sel="1" val="0"/>
</file>

<file path=xl/ctrlProps/ctrlProp79.xml><?xml version="1.0" encoding="utf-8"?>
<formControlPr xmlns="http://schemas.microsoft.com/office/spreadsheetml/2009/9/main" objectType="CheckBox" fmlaLink="$D$15" noThreeD="1"/>
</file>

<file path=xl/ctrlProps/ctrlProp8.xml><?xml version="1.0" encoding="utf-8"?>
<formControlPr xmlns="http://schemas.microsoft.com/office/spreadsheetml/2009/9/main" objectType="Drop" dropStyle="combo" dx="16" fmlaLink="$C$17" fmlaRange="Formules!$A$15:$A$18" noThreeD="1" sel="4" val="0"/>
</file>

<file path=xl/ctrlProps/ctrlProp80.xml><?xml version="1.0" encoding="utf-8"?>
<formControlPr xmlns="http://schemas.microsoft.com/office/spreadsheetml/2009/9/main" objectType="CheckBox" fmlaLink="$D$16" noThreeD="1"/>
</file>

<file path=xl/ctrlProps/ctrlProp81.xml><?xml version="1.0" encoding="utf-8"?>
<formControlPr xmlns="http://schemas.microsoft.com/office/spreadsheetml/2009/9/main" objectType="CheckBox" fmlaLink="$D$17" noThreeD="1"/>
</file>

<file path=xl/ctrlProps/ctrlProp82.xml><?xml version="1.0" encoding="utf-8"?>
<formControlPr xmlns="http://schemas.microsoft.com/office/spreadsheetml/2009/9/main" objectType="CheckBox" fmlaLink="$D$18" noThreeD="1"/>
</file>

<file path=xl/ctrlProps/ctrlProp83.xml><?xml version="1.0" encoding="utf-8"?>
<formControlPr xmlns="http://schemas.microsoft.com/office/spreadsheetml/2009/9/main" objectType="CheckBox" fmlaLink="$D$19" noThreeD="1"/>
</file>

<file path=xl/ctrlProps/ctrlProp84.xml><?xml version="1.0" encoding="utf-8"?>
<formControlPr xmlns="http://schemas.microsoft.com/office/spreadsheetml/2009/9/main" objectType="CheckBox" fmlaLink="$D$20" noThreeD="1"/>
</file>

<file path=xl/ctrlProps/ctrlProp85.xml><?xml version="1.0" encoding="utf-8"?>
<formControlPr xmlns="http://schemas.microsoft.com/office/spreadsheetml/2009/9/main" objectType="CheckBox" fmlaLink="$D$21" noThreeD="1"/>
</file>

<file path=xl/ctrlProps/ctrlProp86.xml><?xml version="1.0" encoding="utf-8"?>
<formControlPr xmlns="http://schemas.microsoft.com/office/spreadsheetml/2009/9/main" objectType="CheckBox" fmlaLink="$D$22" noThreeD="1"/>
</file>

<file path=xl/ctrlProps/ctrlProp87.xml><?xml version="1.0" encoding="utf-8"?>
<formControlPr xmlns="http://schemas.microsoft.com/office/spreadsheetml/2009/9/main" objectType="CheckBox" fmlaLink="$D$23" noThreeD="1"/>
</file>

<file path=xl/ctrlProps/ctrlProp88.xml><?xml version="1.0" encoding="utf-8"?>
<formControlPr xmlns="http://schemas.microsoft.com/office/spreadsheetml/2009/9/main" objectType="CheckBox" fmlaLink="$D$24" noThreeD="1"/>
</file>

<file path=xl/ctrlProps/ctrlProp89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9.xml><?xml version="1.0" encoding="utf-8"?>
<formControlPr xmlns="http://schemas.microsoft.com/office/spreadsheetml/2009/9/main" objectType="Drop" dropStyle="combo" dx="16" fmlaLink="$C$18" fmlaRange="Formules!$A$15:$A$18" noThreeD="1" sel="4" val="0"/>
</file>

<file path=xl/ctrlProps/ctrlProp90.xml><?xml version="1.0" encoding="utf-8"?>
<formControlPr xmlns="http://schemas.microsoft.com/office/spreadsheetml/2009/9/main" objectType="CheckBox" fmlaLink="$D$59" noThreeD="1"/>
</file>

<file path=xl/ctrlProps/ctrlProp91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92.xml><?xml version="1.0" encoding="utf-8"?>
<formControlPr xmlns="http://schemas.microsoft.com/office/spreadsheetml/2009/9/main" objectType="CheckBox" fmlaLink="$D$59" noThreeD="1"/>
</file>

<file path=xl/ctrlProps/ctrlProp93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94.xml><?xml version="1.0" encoding="utf-8"?>
<formControlPr xmlns="http://schemas.microsoft.com/office/spreadsheetml/2009/9/main" objectType="CheckBox" fmlaLink="$D$59" noThreeD="1"/>
</file>

<file path=xl/ctrlProps/ctrlProp95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96.xml><?xml version="1.0" encoding="utf-8"?>
<formControlPr xmlns="http://schemas.microsoft.com/office/spreadsheetml/2009/9/main" objectType="CheckBox" fmlaLink="$D$59" noThreeD="1"/>
</file>

<file path=xl/ctrlProps/ctrlProp97.xml><?xml version="1.0" encoding="utf-8"?>
<formControlPr xmlns="http://schemas.microsoft.com/office/spreadsheetml/2009/9/main" objectType="Drop" dropStyle="combo" dx="16" fmlaLink="$C$59" fmlaRange="Formules!$A$15:$A$18" noThreeD="1" sel="1" val="0"/>
</file>

<file path=xl/ctrlProps/ctrlProp98.xml><?xml version="1.0" encoding="utf-8"?>
<formControlPr xmlns="http://schemas.microsoft.com/office/spreadsheetml/2009/9/main" objectType="Drop" dropStyle="combo" dx="16" fmlaLink="$C$60" fmlaRange="Formules!$A$15:$A$18" noThreeD="1" sel="1" val="0"/>
</file>

<file path=xl/ctrlProps/ctrlProp99.xml><?xml version="1.0" encoding="utf-8"?>
<formControlPr xmlns="http://schemas.microsoft.com/office/spreadsheetml/2009/9/main" objectType="CheckBox" fmlaLink="$D$60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321254" cy="895560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159329" cy="70506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38100</xdr:rowOff>
        </xdr:from>
        <xdr:to>
          <xdr:col>4</xdr:col>
          <xdr:colOff>904875</xdr:colOff>
          <xdr:row>8</xdr:row>
          <xdr:rowOff>228600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44</xdr:row>
          <xdr:rowOff>38100</xdr:rowOff>
        </xdr:from>
        <xdr:to>
          <xdr:col>4</xdr:col>
          <xdr:colOff>904875</xdr:colOff>
          <xdr:row>45</xdr:row>
          <xdr:rowOff>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9525</xdr:rowOff>
        </xdr:from>
        <xdr:to>
          <xdr:col>3</xdr:col>
          <xdr:colOff>28575</xdr:colOff>
          <xdr:row>13</xdr:row>
          <xdr:rowOff>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180975</xdr:rowOff>
        </xdr:from>
        <xdr:to>
          <xdr:col>3</xdr:col>
          <xdr:colOff>714375</xdr:colOff>
          <xdr:row>13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9525</xdr:rowOff>
        </xdr:from>
        <xdr:to>
          <xdr:col>3</xdr:col>
          <xdr:colOff>28575</xdr:colOff>
          <xdr:row>14</xdr:row>
          <xdr:rowOff>9525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9525</xdr:rowOff>
        </xdr:from>
        <xdr:to>
          <xdr:col>3</xdr:col>
          <xdr:colOff>28575</xdr:colOff>
          <xdr:row>15</xdr:row>
          <xdr:rowOff>9525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9525</xdr:rowOff>
        </xdr:from>
        <xdr:to>
          <xdr:col>3</xdr:col>
          <xdr:colOff>28575</xdr:colOff>
          <xdr:row>15</xdr:row>
          <xdr:rowOff>200025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9525</xdr:rowOff>
        </xdr:from>
        <xdr:to>
          <xdr:col>3</xdr:col>
          <xdr:colOff>28575</xdr:colOff>
          <xdr:row>17</xdr:row>
          <xdr:rowOff>9525</xdr:rowOff>
        </xdr:to>
        <xdr:sp macro="" textlink="">
          <xdr:nvSpPr>
            <xdr:cNvPr id="9224" name="Drop Dow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9525</xdr:rowOff>
        </xdr:from>
        <xdr:to>
          <xdr:col>3</xdr:col>
          <xdr:colOff>28575</xdr:colOff>
          <xdr:row>18</xdr:row>
          <xdr:rowOff>9525</xdr:rowOff>
        </xdr:to>
        <xdr:sp macro="" textlink="">
          <xdr:nvSpPr>
            <xdr:cNvPr id="9225" name="Drop Dow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9525</xdr:rowOff>
        </xdr:from>
        <xdr:to>
          <xdr:col>3</xdr:col>
          <xdr:colOff>28575</xdr:colOff>
          <xdr:row>19</xdr:row>
          <xdr:rowOff>9525</xdr:rowOff>
        </xdr:to>
        <xdr:sp macro="" textlink="">
          <xdr:nvSpPr>
            <xdr:cNvPr id="9226" name="Drop Dow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28575</xdr:colOff>
          <xdr:row>19</xdr:row>
          <xdr:rowOff>180975</xdr:rowOff>
        </xdr:to>
        <xdr:sp macro="" textlink="">
          <xdr:nvSpPr>
            <xdr:cNvPr id="9227" name="Drop Down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13</xdr:row>
          <xdr:rowOff>180975</xdr:rowOff>
        </xdr:from>
        <xdr:to>
          <xdr:col>3</xdr:col>
          <xdr:colOff>714375</xdr:colOff>
          <xdr:row>15</xdr:row>
          <xdr:rowOff>28575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12</xdr:row>
          <xdr:rowOff>180975</xdr:rowOff>
        </xdr:from>
        <xdr:to>
          <xdr:col>3</xdr:col>
          <xdr:colOff>714375</xdr:colOff>
          <xdr:row>14</xdr:row>
          <xdr:rowOff>9525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14</xdr:row>
          <xdr:rowOff>180975</xdr:rowOff>
        </xdr:from>
        <xdr:to>
          <xdr:col>3</xdr:col>
          <xdr:colOff>714375</xdr:colOff>
          <xdr:row>16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15</xdr:row>
          <xdr:rowOff>190500</xdr:rowOff>
        </xdr:from>
        <xdr:to>
          <xdr:col>3</xdr:col>
          <xdr:colOff>714375</xdr:colOff>
          <xdr:row>17</xdr:row>
          <xdr:rowOff>28575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16</xdr:row>
          <xdr:rowOff>180975</xdr:rowOff>
        </xdr:from>
        <xdr:to>
          <xdr:col>3</xdr:col>
          <xdr:colOff>695325</xdr:colOff>
          <xdr:row>18</xdr:row>
          <xdr:rowOff>28575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17</xdr:row>
          <xdr:rowOff>180975</xdr:rowOff>
        </xdr:from>
        <xdr:to>
          <xdr:col>3</xdr:col>
          <xdr:colOff>695325</xdr:colOff>
          <xdr:row>19</xdr:row>
          <xdr:rowOff>28575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18</xdr:row>
          <xdr:rowOff>180975</xdr:rowOff>
        </xdr:from>
        <xdr:to>
          <xdr:col>3</xdr:col>
          <xdr:colOff>695325</xdr:colOff>
          <xdr:row>20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28575</xdr:rowOff>
        </xdr:from>
        <xdr:to>
          <xdr:col>3</xdr:col>
          <xdr:colOff>9525</xdr:colOff>
          <xdr:row>49</xdr:row>
          <xdr:rowOff>28575</xdr:rowOff>
        </xdr:to>
        <xdr:sp macro="" textlink="">
          <xdr:nvSpPr>
            <xdr:cNvPr id="9235" name="Drop Down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47</xdr:row>
          <xdr:rowOff>180975</xdr:rowOff>
        </xdr:from>
        <xdr:to>
          <xdr:col>3</xdr:col>
          <xdr:colOff>676275</xdr:colOff>
          <xdr:row>49</xdr:row>
          <xdr:rowOff>9525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28575</xdr:rowOff>
        </xdr:from>
        <xdr:to>
          <xdr:col>3</xdr:col>
          <xdr:colOff>9525</xdr:colOff>
          <xdr:row>50</xdr:row>
          <xdr:rowOff>28575</xdr:rowOff>
        </xdr:to>
        <xdr:sp macro="" textlink="">
          <xdr:nvSpPr>
            <xdr:cNvPr id="9237" name="Drop Down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28575</xdr:rowOff>
        </xdr:from>
        <xdr:to>
          <xdr:col>3</xdr:col>
          <xdr:colOff>9525</xdr:colOff>
          <xdr:row>51</xdr:row>
          <xdr:rowOff>28575</xdr:rowOff>
        </xdr:to>
        <xdr:sp macro="" textlink="">
          <xdr:nvSpPr>
            <xdr:cNvPr id="9238" name="Drop Down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28575</xdr:rowOff>
        </xdr:from>
        <xdr:to>
          <xdr:col>3</xdr:col>
          <xdr:colOff>9525</xdr:colOff>
          <xdr:row>52</xdr:row>
          <xdr:rowOff>28575</xdr:rowOff>
        </xdr:to>
        <xdr:sp macro="" textlink="">
          <xdr:nvSpPr>
            <xdr:cNvPr id="9239" name="Drop Down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28575</xdr:rowOff>
        </xdr:from>
        <xdr:to>
          <xdr:col>3</xdr:col>
          <xdr:colOff>9525</xdr:colOff>
          <xdr:row>53</xdr:row>
          <xdr:rowOff>28575</xdr:rowOff>
        </xdr:to>
        <xdr:sp macro="" textlink="">
          <xdr:nvSpPr>
            <xdr:cNvPr id="9240" name="Drop Down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28575</xdr:rowOff>
        </xdr:from>
        <xdr:to>
          <xdr:col>3</xdr:col>
          <xdr:colOff>9525</xdr:colOff>
          <xdr:row>54</xdr:row>
          <xdr:rowOff>28575</xdr:rowOff>
        </xdr:to>
        <xdr:sp macro="" textlink="">
          <xdr:nvSpPr>
            <xdr:cNvPr id="9241" name="Drop Down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28575</xdr:rowOff>
        </xdr:from>
        <xdr:to>
          <xdr:col>3</xdr:col>
          <xdr:colOff>9525</xdr:colOff>
          <xdr:row>55</xdr:row>
          <xdr:rowOff>28575</xdr:rowOff>
        </xdr:to>
        <xdr:sp macro="" textlink="">
          <xdr:nvSpPr>
            <xdr:cNvPr id="9242" name="Drop Down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0</xdr:rowOff>
        </xdr:from>
        <xdr:to>
          <xdr:col>3</xdr:col>
          <xdr:colOff>9525</xdr:colOff>
          <xdr:row>55</xdr:row>
          <xdr:rowOff>180975</xdr:rowOff>
        </xdr:to>
        <xdr:sp macro="" textlink="">
          <xdr:nvSpPr>
            <xdr:cNvPr id="9243" name="Drop Down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48</xdr:row>
          <xdr:rowOff>180975</xdr:rowOff>
        </xdr:from>
        <xdr:to>
          <xdr:col>3</xdr:col>
          <xdr:colOff>676275</xdr:colOff>
          <xdr:row>50</xdr:row>
          <xdr:rowOff>28575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49</xdr:row>
          <xdr:rowOff>180975</xdr:rowOff>
        </xdr:from>
        <xdr:to>
          <xdr:col>3</xdr:col>
          <xdr:colOff>676275</xdr:colOff>
          <xdr:row>51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51</xdr:row>
          <xdr:rowOff>0</xdr:rowOff>
        </xdr:from>
        <xdr:to>
          <xdr:col>3</xdr:col>
          <xdr:colOff>676275</xdr:colOff>
          <xdr:row>52</xdr:row>
          <xdr:rowOff>38100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51</xdr:row>
          <xdr:rowOff>180975</xdr:rowOff>
        </xdr:from>
        <xdr:to>
          <xdr:col>3</xdr:col>
          <xdr:colOff>676275</xdr:colOff>
          <xdr:row>53</xdr:row>
          <xdr:rowOff>9525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52</xdr:row>
          <xdr:rowOff>161925</xdr:rowOff>
        </xdr:from>
        <xdr:to>
          <xdr:col>3</xdr:col>
          <xdr:colOff>676275</xdr:colOff>
          <xdr:row>54</xdr:row>
          <xdr:rowOff>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53</xdr:row>
          <xdr:rowOff>180975</xdr:rowOff>
        </xdr:from>
        <xdr:to>
          <xdr:col>3</xdr:col>
          <xdr:colOff>676275</xdr:colOff>
          <xdr:row>55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55</xdr:row>
          <xdr:rowOff>0</xdr:rowOff>
        </xdr:from>
        <xdr:to>
          <xdr:col>3</xdr:col>
          <xdr:colOff>676275</xdr:colOff>
          <xdr:row>56</xdr:row>
          <xdr:rowOff>28575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235404</xdr:colOff>
      <xdr:row>2</xdr:row>
      <xdr:rowOff>152610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9329" cy="7021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38100</xdr:rowOff>
        </xdr:from>
        <xdr:to>
          <xdr:col>4</xdr:col>
          <xdr:colOff>904875</xdr:colOff>
          <xdr:row>8</xdr:row>
          <xdr:rowOff>228600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54</xdr:row>
          <xdr:rowOff>38100</xdr:rowOff>
        </xdr:from>
        <xdr:to>
          <xdr:col>4</xdr:col>
          <xdr:colOff>904875</xdr:colOff>
          <xdr:row>55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9525</xdr:rowOff>
        </xdr:from>
        <xdr:to>
          <xdr:col>2</xdr:col>
          <xdr:colOff>1133475</xdr:colOff>
          <xdr:row>13</xdr:row>
          <xdr:rowOff>28575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180975</xdr:rowOff>
        </xdr:from>
        <xdr:to>
          <xdr:col>3</xdr:col>
          <xdr:colOff>714375</xdr:colOff>
          <xdr:row>13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9525</xdr:rowOff>
        </xdr:from>
        <xdr:to>
          <xdr:col>2</xdr:col>
          <xdr:colOff>1133475</xdr:colOff>
          <xdr:row>14</xdr:row>
          <xdr:rowOff>9525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2</xdr:col>
          <xdr:colOff>1133475</xdr:colOff>
          <xdr:row>25</xdr:row>
          <xdr:rowOff>9525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9525</xdr:rowOff>
        </xdr:from>
        <xdr:to>
          <xdr:col>2</xdr:col>
          <xdr:colOff>1133475</xdr:colOff>
          <xdr:row>26</xdr:row>
          <xdr:rowOff>9525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9525</xdr:rowOff>
        </xdr:from>
        <xdr:to>
          <xdr:col>2</xdr:col>
          <xdr:colOff>1133475</xdr:colOff>
          <xdr:row>27</xdr:row>
          <xdr:rowOff>9525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9525</xdr:rowOff>
        </xdr:from>
        <xdr:to>
          <xdr:col>2</xdr:col>
          <xdr:colOff>1133475</xdr:colOff>
          <xdr:row>28</xdr:row>
          <xdr:rowOff>9525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2</xdr:col>
          <xdr:colOff>1133475</xdr:colOff>
          <xdr:row>29</xdr:row>
          <xdr:rowOff>9525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2</xdr:col>
          <xdr:colOff>1133475</xdr:colOff>
          <xdr:row>29</xdr:row>
          <xdr:rowOff>190500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23</xdr:row>
          <xdr:rowOff>180975</xdr:rowOff>
        </xdr:from>
        <xdr:to>
          <xdr:col>3</xdr:col>
          <xdr:colOff>714375</xdr:colOff>
          <xdr:row>25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12</xdr:row>
          <xdr:rowOff>180975</xdr:rowOff>
        </xdr:from>
        <xdr:to>
          <xdr:col>3</xdr:col>
          <xdr:colOff>714375</xdr:colOff>
          <xdr:row>14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24</xdr:row>
          <xdr:rowOff>180975</xdr:rowOff>
        </xdr:from>
        <xdr:to>
          <xdr:col>3</xdr:col>
          <xdr:colOff>714375</xdr:colOff>
          <xdr:row>26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26</xdr:row>
          <xdr:rowOff>0</xdr:rowOff>
        </xdr:from>
        <xdr:to>
          <xdr:col>3</xdr:col>
          <xdr:colOff>714375</xdr:colOff>
          <xdr:row>27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26</xdr:row>
          <xdr:rowOff>180975</xdr:rowOff>
        </xdr:from>
        <xdr:to>
          <xdr:col>3</xdr:col>
          <xdr:colOff>714375</xdr:colOff>
          <xdr:row>28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27</xdr:row>
          <xdr:rowOff>180975</xdr:rowOff>
        </xdr:from>
        <xdr:to>
          <xdr:col>3</xdr:col>
          <xdr:colOff>714375</xdr:colOff>
          <xdr:row>29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28</xdr:row>
          <xdr:rowOff>180975</xdr:rowOff>
        </xdr:from>
        <xdr:to>
          <xdr:col>3</xdr:col>
          <xdr:colOff>714375</xdr:colOff>
          <xdr:row>30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9525</xdr:rowOff>
        </xdr:from>
        <xdr:to>
          <xdr:col>2</xdr:col>
          <xdr:colOff>1133475</xdr:colOff>
          <xdr:row>59</xdr:row>
          <xdr:rowOff>9525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57</xdr:row>
          <xdr:rowOff>180975</xdr:rowOff>
        </xdr:from>
        <xdr:to>
          <xdr:col>3</xdr:col>
          <xdr:colOff>676275</xdr:colOff>
          <xdr:row>59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9525</xdr:rowOff>
        </xdr:from>
        <xdr:to>
          <xdr:col>2</xdr:col>
          <xdr:colOff>1133475</xdr:colOff>
          <xdr:row>60</xdr:row>
          <xdr:rowOff>9525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9525</xdr:rowOff>
        </xdr:from>
        <xdr:to>
          <xdr:col>2</xdr:col>
          <xdr:colOff>1133475</xdr:colOff>
          <xdr:row>61</xdr:row>
          <xdr:rowOff>9525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9525</xdr:rowOff>
        </xdr:from>
        <xdr:to>
          <xdr:col>2</xdr:col>
          <xdr:colOff>1133475</xdr:colOff>
          <xdr:row>66</xdr:row>
          <xdr:rowOff>9525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9525</xdr:rowOff>
        </xdr:from>
        <xdr:to>
          <xdr:col>2</xdr:col>
          <xdr:colOff>1133475</xdr:colOff>
          <xdr:row>67</xdr:row>
          <xdr:rowOff>9525</xdr:rowOff>
        </xdr:to>
        <xdr:sp macro="" textlink="">
          <xdr:nvSpPr>
            <xdr:cNvPr id="1118" name="Drop Dow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2</xdr:col>
          <xdr:colOff>1133475</xdr:colOff>
          <xdr:row>68</xdr:row>
          <xdr:rowOff>9525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9525</xdr:rowOff>
        </xdr:from>
        <xdr:to>
          <xdr:col>2</xdr:col>
          <xdr:colOff>1133475</xdr:colOff>
          <xdr:row>69</xdr:row>
          <xdr:rowOff>9525</xdr:rowOff>
        </xdr:to>
        <xdr:sp macro="" textlink="">
          <xdr:nvSpPr>
            <xdr:cNvPr id="1120" name="Drop Dow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180975</xdr:rowOff>
        </xdr:from>
        <xdr:to>
          <xdr:col>2</xdr:col>
          <xdr:colOff>1133475</xdr:colOff>
          <xdr:row>69</xdr:row>
          <xdr:rowOff>180975</xdr:rowOff>
        </xdr:to>
        <xdr:sp macro="" textlink="">
          <xdr:nvSpPr>
            <xdr:cNvPr id="1121" name="Drop Dow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58</xdr:row>
          <xdr:rowOff>180975</xdr:rowOff>
        </xdr:from>
        <xdr:to>
          <xdr:col>3</xdr:col>
          <xdr:colOff>676275</xdr:colOff>
          <xdr:row>60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59</xdr:row>
          <xdr:rowOff>180975</xdr:rowOff>
        </xdr:from>
        <xdr:to>
          <xdr:col>3</xdr:col>
          <xdr:colOff>676275</xdr:colOff>
          <xdr:row>61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65</xdr:row>
          <xdr:rowOff>0</xdr:rowOff>
        </xdr:from>
        <xdr:to>
          <xdr:col>3</xdr:col>
          <xdr:colOff>676275</xdr:colOff>
          <xdr:row>66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65</xdr:row>
          <xdr:rowOff>180975</xdr:rowOff>
        </xdr:from>
        <xdr:to>
          <xdr:col>3</xdr:col>
          <xdr:colOff>676275</xdr:colOff>
          <xdr:row>67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66</xdr:row>
          <xdr:rowOff>161925</xdr:rowOff>
        </xdr:from>
        <xdr:to>
          <xdr:col>3</xdr:col>
          <xdr:colOff>676275</xdr:colOff>
          <xdr:row>68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67</xdr:row>
          <xdr:rowOff>180975</xdr:rowOff>
        </xdr:from>
        <xdr:to>
          <xdr:col>3</xdr:col>
          <xdr:colOff>676275</xdr:colOff>
          <xdr:row>69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69</xdr:row>
          <xdr:rowOff>0</xdr:rowOff>
        </xdr:from>
        <xdr:to>
          <xdr:col>3</xdr:col>
          <xdr:colOff>676275</xdr:colOff>
          <xdr:row>70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9525</xdr:rowOff>
        </xdr:from>
        <xdr:to>
          <xdr:col>2</xdr:col>
          <xdr:colOff>1133475</xdr:colOff>
          <xdr:row>15</xdr:row>
          <xdr:rowOff>9525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9525</xdr:rowOff>
        </xdr:from>
        <xdr:to>
          <xdr:col>2</xdr:col>
          <xdr:colOff>1133475</xdr:colOff>
          <xdr:row>16</xdr:row>
          <xdr:rowOff>9525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9525</xdr:rowOff>
        </xdr:from>
        <xdr:to>
          <xdr:col>2</xdr:col>
          <xdr:colOff>1133475</xdr:colOff>
          <xdr:row>17</xdr:row>
          <xdr:rowOff>9525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9525</xdr:rowOff>
        </xdr:from>
        <xdr:to>
          <xdr:col>2</xdr:col>
          <xdr:colOff>1133475</xdr:colOff>
          <xdr:row>18</xdr:row>
          <xdr:rowOff>9525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9525</xdr:rowOff>
        </xdr:from>
        <xdr:to>
          <xdr:col>2</xdr:col>
          <xdr:colOff>1133475</xdr:colOff>
          <xdr:row>19</xdr:row>
          <xdr:rowOff>9525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9525</xdr:rowOff>
        </xdr:from>
        <xdr:to>
          <xdr:col>2</xdr:col>
          <xdr:colOff>1133475</xdr:colOff>
          <xdr:row>20</xdr:row>
          <xdr:rowOff>9525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9525</xdr:rowOff>
        </xdr:from>
        <xdr:to>
          <xdr:col>2</xdr:col>
          <xdr:colOff>1133475</xdr:colOff>
          <xdr:row>21</xdr:row>
          <xdr:rowOff>9525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9525</xdr:rowOff>
        </xdr:from>
        <xdr:to>
          <xdr:col>2</xdr:col>
          <xdr:colOff>1133475</xdr:colOff>
          <xdr:row>22</xdr:row>
          <xdr:rowOff>9525</xdr:rowOff>
        </xdr:to>
        <xdr:sp macro="" textlink="">
          <xdr:nvSpPr>
            <xdr:cNvPr id="1156" name="Drop Dow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9525</xdr:rowOff>
        </xdr:from>
        <xdr:to>
          <xdr:col>2</xdr:col>
          <xdr:colOff>1133475</xdr:colOff>
          <xdr:row>23</xdr:row>
          <xdr:rowOff>9525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9525</xdr:rowOff>
        </xdr:from>
        <xdr:to>
          <xdr:col>2</xdr:col>
          <xdr:colOff>1133475</xdr:colOff>
          <xdr:row>24</xdr:row>
          <xdr:rowOff>9525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13</xdr:row>
          <xdr:rowOff>180975</xdr:rowOff>
        </xdr:from>
        <xdr:to>
          <xdr:col>3</xdr:col>
          <xdr:colOff>714375</xdr:colOff>
          <xdr:row>15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14</xdr:row>
          <xdr:rowOff>180975</xdr:rowOff>
        </xdr:from>
        <xdr:to>
          <xdr:col>3</xdr:col>
          <xdr:colOff>714375</xdr:colOff>
          <xdr:row>16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15</xdr:row>
          <xdr:rowOff>180975</xdr:rowOff>
        </xdr:from>
        <xdr:to>
          <xdr:col>3</xdr:col>
          <xdr:colOff>714375</xdr:colOff>
          <xdr:row>17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16</xdr:row>
          <xdr:rowOff>180975</xdr:rowOff>
        </xdr:from>
        <xdr:to>
          <xdr:col>3</xdr:col>
          <xdr:colOff>714375</xdr:colOff>
          <xdr:row>18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17</xdr:row>
          <xdr:rowOff>180975</xdr:rowOff>
        </xdr:from>
        <xdr:to>
          <xdr:col>3</xdr:col>
          <xdr:colOff>714375</xdr:colOff>
          <xdr:row>19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18</xdr:row>
          <xdr:rowOff>180975</xdr:rowOff>
        </xdr:from>
        <xdr:to>
          <xdr:col>3</xdr:col>
          <xdr:colOff>714375</xdr:colOff>
          <xdr:row>20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19</xdr:row>
          <xdr:rowOff>180975</xdr:rowOff>
        </xdr:from>
        <xdr:to>
          <xdr:col>3</xdr:col>
          <xdr:colOff>714375</xdr:colOff>
          <xdr:row>21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20</xdr:row>
          <xdr:rowOff>180975</xdr:rowOff>
        </xdr:from>
        <xdr:to>
          <xdr:col>3</xdr:col>
          <xdr:colOff>714375</xdr:colOff>
          <xdr:row>22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21</xdr:row>
          <xdr:rowOff>180975</xdr:rowOff>
        </xdr:from>
        <xdr:to>
          <xdr:col>3</xdr:col>
          <xdr:colOff>714375</xdr:colOff>
          <xdr:row>23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22</xdr:row>
          <xdr:rowOff>180975</xdr:rowOff>
        </xdr:from>
        <xdr:to>
          <xdr:col>3</xdr:col>
          <xdr:colOff>714375</xdr:colOff>
          <xdr:row>24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9525</xdr:rowOff>
        </xdr:from>
        <xdr:to>
          <xdr:col>2</xdr:col>
          <xdr:colOff>1133475</xdr:colOff>
          <xdr:row>60</xdr:row>
          <xdr:rowOff>9525</xdr:rowOff>
        </xdr:to>
        <xdr:sp macro="" textlink="">
          <xdr:nvSpPr>
            <xdr:cNvPr id="1177" name="Drop Down 88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58</xdr:row>
          <xdr:rowOff>180975</xdr:rowOff>
        </xdr:from>
        <xdr:to>
          <xdr:col>3</xdr:col>
          <xdr:colOff>676275</xdr:colOff>
          <xdr:row>60</xdr:row>
          <xdr:rowOff>28575</xdr:rowOff>
        </xdr:to>
        <xdr:sp macro="" textlink="">
          <xdr:nvSpPr>
            <xdr:cNvPr id="1178" name="Check Box 90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9525</xdr:rowOff>
        </xdr:from>
        <xdr:to>
          <xdr:col>2</xdr:col>
          <xdr:colOff>1133475</xdr:colOff>
          <xdr:row>61</xdr:row>
          <xdr:rowOff>9525</xdr:rowOff>
        </xdr:to>
        <xdr:sp macro="" textlink="">
          <xdr:nvSpPr>
            <xdr:cNvPr id="1179" name="Drop Down 88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59</xdr:row>
          <xdr:rowOff>180975</xdr:rowOff>
        </xdr:from>
        <xdr:to>
          <xdr:col>3</xdr:col>
          <xdr:colOff>676275</xdr:colOff>
          <xdr:row>61</xdr:row>
          <xdr:rowOff>28575</xdr:rowOff>
        </xdr:to>
        <xdr:sp macro="" textlink="">
          <xdr:nvSpPr>
            <xdr:cNvPr id="1180" name="Check Box 90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9525</xdr:rowOff>
        </xdr:from>
        <xdr:to>
          <xdr:col>2</xdr:col>
          <xdr:colOff>1133475</xdr:colOff>
          <xdr:row>66</xdr:row>
          <xdr:rowOff>9525</xdr:rowOff>
        </xdr:to>
        <xdr:sp macro="" textlink="">
          <xdr:nvSpPr>
            <xdr:cNvPr id="1181" name="Drop Down 88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60</xdr:row>
          <xdr:rowOff>180975</xdr:rowOff>
        </xdr:from>
        <xdr:to>
          <xdr:col>3</xdr:col>
          <xdr:colOff>676275</xdr:colOff>
          <xdr:row>62</xdr:row>
          <xdr:rowOff>28575</xdr:rowOff>
        </xdr:to>
        <xdr:sp macro="" textlink="">
          <xdr:nvSpPr>
            <xdr:cNvPr id="1182" name="Check Box 90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9525</xdr:rowOff>
        </xdr:from>
        <xdr:to>
          <xdr:col>2</xdr:col>
          <xdr:colOff>1133475</xdr:colOff>
          <xdr:row>67</xdr:row>
          <xdr:rowOff>9525</xdr:rowOff>
        </xdr:to>
        <xdr:sp macro="" textlink="">
          <xdr:nvSpPr>
            <xdr:cNvPr id="1183" name="Drop Down 88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65</xdr:row>
          <xdr:rowOff>180975</xdr:rowOff>
        </xdr:from>
        <xdr:to>
          <xdr:col>3</xdr:col>
          <xdr:colOff>676275</xdr:colOff>
          <xdr:row>67</xdr:row>
          <xdr:rowOff>28575</xdr:rowOff>
        </xdr:to>
        <xdr:sp macro="" textlink="">
          <xdr:nvSpPr>
            <xdr:cNvPr id="1184" name="Check Box 9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9525</xdr:rowOff>
        </xdr:from>
        <xdr:to>
          <xdr:col>2</xdr:col>
          <xdr:colOff>1133475</xdr:colOff>
          <xdr:row>60</xdr:row>
          <xdr:rowOff>9525</xdr:rowOff>
        </xdr:to>
        <xdr:sp macro="" textlink="">
          <xdr:nvSpPr>
            <xdr:cNvPr id="1185" name="Drop Down 88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9525</xdr:rowOff>
        </xdr:from>
        <xdr:to>
          <xdr:col>2</xdr:col>
          <xdr:colOff>1133475</xdr:colOff>
          <xdr:row>61</xdr:row>
          <xdr:rowOff>9525</xdr:rowOff>
        </xdr:to>
        <xdr:sp macro="" textlink="">
          <xdr:nvSpPr>
            <xdr:cNvPr id="1186" name="Drop Down 91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59</xdr:row>
          <xdr:rowOff>180975</xdr:rowOff>
        </xdr:from>
        <xdr:to>
          <xdr:col>3</xdr:col>
          <xdr:colOff>676275</xdr:colOff>
          <xdr:row>61</xdr:row>
          <xdr:rowOff>28575</xdr:rowOff>
        </xdr:to>
        <xdr:sp macro="" textlink="">
          <xdr:nvSpPr>
            <xdr:cNvPr id="1187" name="Check Box 98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9525</xdr:rowOff>
        </xdr:from>
        <xdr:to>
          <xdr:col>2</xdr:col>
          <xdr:colOff>1133475</xdr:colOff>
          <xdr:row>61</xdr:row>
          <xdr:rowOff>9525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59</xdr:row>
          <xdr:rowOff>180975</xdr:rowOff>
        </xdr:from>
        <xdr:to>
          <xdr:col>3</xdr:col>
          <xdr:colOff>676275</xdr:colOff>
          <xdr:row>61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9525</xdr:rowOff>
        </xdr:from>
        <xdr:to>
          <xdr:col>2</xdr:col>
          <xdr:colOff>1133475</xdr:colOff>
          <xdr:row>61</xdr:row>
          <xdr:rowOff>9525</xdr:rowOff>
        </xdr:to>
        <xdr:sp macro="" textlink="">
          <xdr:nvSpPr>
            <xdr:cNvPr id="1190" name="Drop Down 88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9525</xdr:rowOff>
        </xdr:from>
        <xdr:to>
          <xdr:col>2</xdr:col>
          <xdr:colOff>1133475</xdr:colOff>
          <xdr:row>66</xdr:row>
          <xdr:rowOff>9525</xdr:rowOff>
        </xdr:to>
        <xdr:sp macro="" textlink="">
          <xdr:nvSpPr>
            <xdr:cNvPr id="1191" name="Drop Down 91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60</xdr:row>
          <xdr:rowOff>180975</xdr:rowOff>
        </xdr:from>
        <xdr:to>
          <xdr:col>3</xdr:col>
          <xdr:colOff>676275</xdr:colOff>
          <xdr:row>62</xdr:row>
          <xdr:rowOff>28575</xdr:rowOff>
        </xdr:to>
        <xdr:sp macro="" textlink="">
          <xdr:nvSpPr>
            <xdr:cNvPr id="1192" name="Check Box 9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9525</xdr:rowOff>
        </xdr:from>
        <xdr:to>
          <xdr:col>2</xdr:col>
          <xdr:colOff>1133475</xdr:colOff>
          <xdr:row>66</xdr:row>
          <xdr:rowOff>9525</xdr:rowOff>
        </xdr:to>
        <xdr:sp macro="" textlink="">
          <xdr:nvSpPr>
            <xdr:cNvPr id="1193" name="Drop Dow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60</xdr:row>
          <xdr:rowOff>180975</xdr:rowOff>
        </xdr:from>
        <xdr:to>
          <xdr:col>3</xdr:col>
          <xdr:colOff>676275</xdr:colOff>
          <xdr:row>62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9525</xdr:rowOff>
        </xdr:from>
        <xdr:to>
          <xdr:col>2</xdr:col>
          <xdr:colOff>1133475</xdr:colOff>
          <xdr:row>66</xdr:row>
          <xdr:rowOff>9525</xdr:rowOff>
        </xdr:to>
        <xdr:sp macro="" textlink="">
          <xdr:nvSpPr>
            <xdr:cNvPr id="1195" name="Drop Down 88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9525</xdr:rowOff>
        </xdr:from>
        <xdr:to>
          <xdr:col>2</xdr:col>
          <xdr:colOff>1133475</xdr:colOff>
          <xdr:row>66</xdr:row>
          <xdr:rowOff>9525</xdr:rowOff>
        </xdr:to>
        <xdr:sp macro="" textlink="">
          <xdr:nvSpPr>
            <xdr:cNvPr id="1196" name="Drop Down 88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9525</xdr:rowOff>
        </xdr:from>
        <xdr:to>
          <xdr:col>2</xdr:col>
          <xdr:colOff>1133475</xdr:colOff>
          <xdr:row>67</xdr:row>
          <xdr:rowOff>9525</xdr:rowOff>
        </xdr:to>
        <xdr:sp macro="" textlink="">
          <xdr:nvSpPr>
            <xdr:cNvPr id="1197" name="Drop Down 91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2</xdr:col>
          <xdr:colOff>1133475</xdr:colOff>
          <xdr:row>68</xdr:row>
          <xdr:rowOff>9525</xdr:rowOff>
        </xdr:to>
        <xdr:sp macro="" textlink="">
          <xdr:nvSpPr>
            <xdr:cNvPr id="1198" name="Drop Down 92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9525</xdr:rowOff>
        </xdr:from>
        <xdr:to>
          <xdr:col>2</xdr:col>
          <xdr:colOff>1133475</xdr:colOff>
          <xdr:row>69</xdr:row>
          <xdr:rowOff>9525</xdr:rowOff>
        </xdr:to>
        <xdr:sp macro="" textlink="">
          <xdr:nvSpPr>
            <xdr:cNvPr id="1199" name="Drop Down 93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65</xdr:row>
          <xdr:rowOff>180975</xdr:rowOff>
        </xdr:from>
        <xdr:to>
          <xdr:col>3</xdr:col>
          <xdr:colOff>676275</xdr:colOff>
          <xdr:row>67</xdr:row>
          <xdr:rowOff>28575</xdr:rowOff>
        </xdr:to>
        <xdr:sp macro="" textlink="">
          <xdr:nvSpPr>
            <xdr:cNvPr id="1200" name="Check Box 98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66</xdr:row>
          <xdr:rowOff>180975</xdr:rowOff>
        </xdr:from>
        <xdr:to>
          <xdr:col>3</xdr:col>
          <xdr:colOff>676275</xdr:colOff>
          <xdr:row>68</xdr:row>
          <xdr:rowOff>9525</xdr:rowOff>
        </xdr:to>
        <xdr:sp macro="" textlink="">
          <xdr:nvSpPr>
            <xdr:cNvPr id="1201" name="Check Box 99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68</xdr:row>
          <xdr:rowOff>0</xdr:rowOff>
        </xdr:from>
        <xdr:to>
          <xdr:col>3</xdr:col>
          <xdr:colOff>676275</xdr:colOff>
          <xdr:row>69</xdr:row>
          <xdr:rowOff>38100</xdr:rowOff>
        </xdr:to>
        <xdr:sp macro="" textlink="">
          <xdr:nvSpPr>
            <xdr:cNvPr id="1202" name="Check Box 100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9525</xdr:rowOff>
        </xdr:from>
        <xdr:to>
          <xdr:col>2</xdr:col>
          <xdr:colOff>1133475</xdr:colOff>
          <xdr:row>67</xdr:row>
          <xdr:rowOff>9525</xdr:rowOff>
        </xdr:to>
        <xdr:sp macro="" textlink="">
          <xdr:nvSpPr>
            <xdr:cNvPr id="1203" name="Drop Dow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65</xdr:row>
          <xdr:rowOff>180975</xdr:rowOff>
        </xdr:from>
        <xdr:to>
          <xdr:col>3</xdr:col>
          <xdr:colOff>676275</xdr:colOff>
          <xdr:row>67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2</xdr:col>
          <xdr:colOff>1133475</xdr:colOff>
          <xdr:row>68</xdr:row>
          <xdr:rowOff>9525</xdr:rowOff>
        </xdr:to>
        <xdr:sp macro="" textlink="">
          <xdr:nvSpPr>
            <xdr:cNvPr id="1205" name="Drop Dow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66</xdr:row>
          <xdr:rowOff>180975</xdr:rowOff>
        </xdr:from>
        <xdr:to>
          <xdr:col>3</xdr:col>
          <xdr:colOff>676275</xdr:colOff>
          <xdr:row>68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9525</xdr:rowOff>
        </xdr:from>
        <xdr:to>
          <xdr:col>2</xdr:col>
          <xdr:colOff>1133475</xdr:colOff>
          <xdr:row>69</xdr:row>
          <xdr:rowOff>9525</xdr:rowOff>
        </xdr:to>
        <xdr:sp macro="" textlink="">
          <xdr:nvSpPr>
            <xdr:cNvPr id="1207" name="Drop Dow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67</xdr:row>
          <xdr:rowOff>180975</xdr:rowOff>
        </xdr:from>
        <xdr:to>
          <xdr:col>3</xdr:col>
          <xdr:colOff>676275</xdr:colOff>
          <xdr:row>69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9525</xdr:rowOff>
        </xdr:from>
        <xdr:to>
          <xdr:col>2</xdr:col>
          <xdr:colOff>1133475</xdr:colOff>
          <xdr:row>67</xdr:row>
          <xdr:rowOff>9525</xdr:rowOff>
        </xdr:to>
        <xdr:sp macro="" textlink="">
          <xdr:nvSpPr>
            <xdr:cNvPr id="1209" name="Drop Dow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2</xdr:col>
          <xdr:colOff>1133475</xdr:colOff>
          <xdr:row>68</xdr:row>
          <xdr:rowOff>9525</xdr:rowOff>
        </xdr:to>
        <xdr:sp macro="" textlink="">
          <xdr:nvSpPr>
            <xdr:cNvPr id="1210" name="Drop Dow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66</xdr:row>
          <xdr:rowOff>180975</xdr:rowOff>
        </xdr:from>
        <xdr:to>
          <xdr:col>3</xdr:col>
          <xdr:colOff>676275</xdr:colOff>
          <xdr:row>68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2</xdr:col>
          <xdr:colOff>1133475</xdr:colOff>
          <xdr:row>68</xdr:row>
          <xdr:rowOff>9525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66</xdr:row>
          <xdr:rowOff>180975</xdr:rowOff>
        </xdr:from>
        <xdr:to>
          <xdr:col>3</xdr:col>
          <xdr:colOff>676275</xdr:colOff>
          <xdr:row>68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9525</xdr:rowOff>
        </xdr:from>
        <xdr:to>
          <xdr:col>2</xdr:col>
          <xdr:colOff>1133475</xdr:colOff>
          <xdr:row>68</xdr:row>
          <xdr:rowOff>9525</xdr:rowOff>
        </xdr:to>
        <xdr:sp macro="" textlink="">
          <xdr:nvSpPr>
            <xdr:cNvPr id="1214" name="Drop Dow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9525</xdr:rowOff>
        </xdr:from>
        <xdr:to>
          <xdr:col>2</xdr:col>
          <xdr:colOff>1133475</xdr:colOff>
          <xdr:row>69</xdr:row>
          <xdr:rowOff>9525</xdr:rowOff>
        </xdr:to>
        <xdr:sp macro="" textlink="">
          <xdr:nvSpPr>
            <xdr:cNvPr id="1215" name="Drop Dow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67</xdr:row>
          <xdr:rowOff>180975</xdr:rowOff>
        </xdr:from>
        <xdr:to>
          <xdr:col>3</xdr:col>
          <xdr:colOff>676275</xdr:colOff>
          <xdr:row>69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9525</xdr:rowOff>
        </xdr:from>
        <xdr:to>
          <xdr:col>2</xdr:col>
          <xdr:colOff>1133475</xdr:colOff>
          <xdr:row>69</xdr:row>
          <xdr:rowOff>9525</xdr:rowOff>
        </xdr:to>
        <xdr:sp macro="" textlink="">
          <xdr:nvSpPr>
            <xdr:cNvPr id="1217" name="Drop Dow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67</xdr:row>
          <xdr:rowOff>180975</xdr:rowOff>
        </xdr:from>
        <xdr:to>
          <xdr:col>3</xdr:col>
          <xdr:colOff>676275</xdr:colOff>
          <xdr:row>69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9525</xdr:rowOff>
        </xdr:from>
        <xdr:to>
          <xdr:col>2</xdr:col>
          <xdr:colOff>1133475</xdr:colOff>
          <xdr:row>69</xdr:row>
          <xdr:rowOff>9525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9525</xdr:rowOff>
        </xdr:from>
        <xdr:to>
          <xdr:col>2</xdr:col>
          <xdr:colOff>1133475</xdr:colOff>
          <xdr:row>61</xdr:row>
          <xdr:rowOff>9525</xdr:rowOff>
        </xdr:to>
        <xdr:sp macro="" textlink="">
          <xdr:nvSpPr>
            <xdr:cNvPr id="1220" name="Drop Down 91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</xdr:rowOff>
        </xdr:from>
        <xdr:to>
          <xdr:col>2</xdr:col>
          <xdr:colOff>1133475</xdr:colOff>
          <xdr:row>62</xdr:row>
          <xdr:rowOff>9525</xdr:rowOff>
        </xdr:to>
        <xdr:sp macro="" textlink="">
          <xdr:nvSpPr>
            <xdr:cNvPr id="1221" name="Drop Down 92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60</xdr:row>
          <xdr:rowOff>180975</xdr:rowOff>
        </xdr:from>
        <xdr:to>
          <xdr:col>3</xdr:col>
          <xdr:colOff>676275</xdr:colOff>
          <xdr:row>62</xdr:row>
          <xdr:rowOff>9525</xdr:rowOff>
        </xdr:to>
        <xdr:sp macro="" textlink="">
          <xdr:nvSpPr>
            <xdr:cNvPr id="1222" name="Check Box 99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9525</xdr:rowOff>
        </xdr:from>
        <xdr:to>
          <xdr:col>2</xdr:col>
          <xdr:colOff>1133475</xdr:colOff>
          <xdr:row>61</xdr:row>
          <xdr:rowOff>9525</xdr:rowOff>
        </xdr:to>
        <xdr:sp macro="" textlink="">
          <xdr:nvSpPr>
            <xdr:cNvPr id="1223" name="Drop Dow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</xdr:rowOff>
        </xdr:from>
        <xdr:to>
          <xdr:col>2</xdr:col>
          <xdr:colOff>1133475</xdr:colOff>
          <xdr:row>62</xdr:row>
          <xdr:rowOff>9525</xdr:rowOff>
        </xdr:to>
        <xdr:sp macro="" textlink="">
          <xdr:nvSpPr>
            <xdr:cNvPr id="1224" name="Drop Dow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60</xdr:row>
          <xdr:rowOff>180975</xdr:rowOff>
        </xdr:from>
        <xdr:to>
          <xdr:col>3</xdr:col>
          <xdr:colOff>676275</xdr:colOff>
          <xdr:row>62</xdr:row>
          <xdr:rowOff>28575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9525</xdr:rowOff>
        </xdr:from>
        <xdr:to>
          <xdr:col>2</xdr:col>
          <xdr:colOff>1133475</xdr:colOff>
          <xdr:row>61</xdr:row>
          <xdr:rowOff>9525</xdr:rowOff>
        </xdr:to>
        <xdr:sp macro="" textlink="">
          <xdr:nvSpPr>
            <xdr:cNvPr id="1226" name="Drop Dow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</xdr:rowOff>
        </xdr:from>
        <xdr:to>
          <xdr:col>2</xdr:col>
          <xdr:colOff>1133475</xdr:colOff>
          <xdr:row>62</xdr:row>
          <xdr:rowOff>9525</xdr:rowOff>
        </xdr:to>
        <xdr:sp macro="" textlink="">
          <xdr:nvSpPr>
            <xdr:cNvPr id="1227" name="Drop Dow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60</xdr:row>
          <xdr:rowOff>180975</xdr:rowOff>
        </xdr:from>
        <xdr:to>
          <xdr:col>3</xdr:col>
          <xdr:colOff>676275</xdr:colOff>
          <xdr:row>62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</xdr:rowOff>
        </xdr:from>
        <xdr:to>
          <xdr:col>2</xdr:col>
          <xdr:colOff>1133475</xdr:colOff>
          <xdr:row>62</xdr:row>
          <xdr:rowOff>9525</xdr:rowOff>
        </xdr:to>
        <xdr:sp macro="" textlink="">
          <xdr:nvSpPr>
            <xdr:cNvPr id="1229" name="Drop Dow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60</xdr:row>
          <xdr:rowOff>180975</xdr:rowOff>
        </xdr:from>
        <xdr:to>
          <xdr:col>3</xdr:col>
          <xdr:colOff>676275</xdr:colOff>
          <xdr:row>62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</xdr:rowOff>
        </xdr:from>
        <xdr:to>
          <xdr:col>2</xdr:col>
          <xdr:colOff>1133475</xdr:colOff>
          <xdr:row>62</xdr:row>
          <xdr:rowOff>9525</xdr:rowOff>
        </xdr:to>
        <xdr:sp macro="" textlink="">
          <xdr:nvSpPr>
            <xdr:cNvPr id="1231" name="Drop Down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</xdr:rowOff>
        </xdr:from>
        <xdr:to>
          <xdr:col>2</xdr:col>
          <xdr:colOff>1133475</xdr:colOff>
          <xdr:row>62</xdr:row>
          <xdr:rowOff>9525</xdr:rowOff>
        </xdr:to>
        <xdr:sp macro="" textlink="">
          <xdr:nvSpPr>
            <xdr:cNvPr id="1232" name="Drop Down 91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33" name="Drop Down 92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61</xdr:row>
          <xdr:rowOff>180975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234" name="Check Box 99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</xdr:rowOff>
        </xdr:from>
        <xdr:to>
          <xdr:col>2</xdr:col>
          <xdr:colOff>1133475</xdr:colOff>
          <xdr:row>62</xdr:row>
          <xdr:rowOff>9525</xdr:rowOff>
        </xdr:to>
        <xdr:sp macro="" textlink="">
          <xdr:nvSpPr>
            <xdr:cNvPr id="1235" name="Drop Dow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36" name="Drop Dow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61</xdr:row>
          <xdr:rowOff>180975</xdr:rowOff>
        </xdr:from>
        <xdr:to>
          <xdr:col>3</xdr:col>
          <xdr:colOff>676275</xdr:colOff>
          <xdr:row>63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</xdr:rowOff>
        </xdr:from>
        <xdr:to>
          <xdr:col>2</xdr:col>
          <xdr:colOff>1133475</xdr:colOff>
          <xdr:row>62</xdr:row>
          <xdr:rowOff>9525</xdr:rowOff>
        </xdr:to>
        <xdr:sp macro="" textlink="">
          <xdr:nvSpPr>
            <xdr:cNvPr id="1238" name="Drop Dow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61</xdr:row>
          <xdr:rowOff>180975</xdr:rowOff>
        </xdr:from>
        <xdr:to>
          <xdr:col>3</xdr:col>
          <xdr:colOff>676275</xdr:colOff>
          <xdr:row>63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41" name="Drop Dow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61</xdr:row>
          <xdr:rowOff>180975</xdr:rowOff>
        </xdr:from>
        <xdr:to>
          <xdr:col>3</xdr:col>
          <xdr:colOff>676275</xdr:colOff>
          <xdr:row>63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43" name="Drop Down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44" name="Drop Down 91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45" name="Drop Dow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46" name="Drop Down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47" name="Drop Down 91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48" name="Drop Down 92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62</xdr:row>
          <xdr:rowOff>180975</xdr:rowOff>
        </xdr:from>
        <xdr:to>
          <xdr:col>3</xdr:col>
          <xdr:colOff>676275</xdr:colOff>
          <xdr:row>64</xdr:row>
          <xdr:rowOff>9525</xdr:rowOff>
        </xdr:to>
        <xdr:sp macro="" textlink="">
          <xdr:nvSpPr>
            <xdr:cNvPr id="1249" name="Check Box 99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50" name="Drop Dow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51" name="Drop Dow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62</xdr:row>
          <xdr:rowOff>180975</xdr:rowOff>
        </xdr:from>
        <xdr:to>
          <xdr:col>3</xdr:col>
          <xdr:colOff>676275</xdr:colOff>
          <xdr:row>64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9525</xdr:rowOff>
        </xdr:from>
        <xdr:to>
          <xdr:col>2</xdr:col>
          <xdr:colOff>1133475</xdr:colOff>
          <xdr:row>63</xdr:row>
          <xdr:rowOff>9525</xdr:rowOff>
        </xdr:to>
        <xdr:sp macro="" textlink="">
          <xdr:nvSpPr>
            <xdr:cNvPr id="1253" name="Drop Dow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54" name="Drop Dow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62</xdr:row>
          <xdr:rowOff>180975</xdr:rowOff>
        </xdr:from>
        <xdr:to>
          <xdr:col>3</xdr:col>
          <xdr:colOff>676275</xdr:colOff>
          <xdr:row>64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56" name="Drop Down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62</xdr:row>
          <xdr:rowOff>180975</xdr:rowOff>
        </xdr:from>
        <xdr:to>
          <xdr:col>3</xdr:col>
          <xdr:colOff>676275</xdr:colOff>
          <xdr:row>64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58" name="Drop Down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59" name="Drop Down 91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61" name="Drop Down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62" name="Drop Down 91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1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9525</xdr:rowOff>
        </xdr:from>
        <xdr:to>
          <xdr:col>2</xdr:col>
          <xdr:colOff>1133475</xdr:colOff>
          <xdr:row>65</xdr:row>
          <xdr:rowOff>9525</xdr:rowOff>
        </xdr:to>
        <xdr:sp macro="" textlink="">
          <xdr:nvSpPr>
            <xdr:cNvPr id="1263" name="Drop Down 92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1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63</xdr:row>
          <xdr:rowOff>180975</xdr:rowOff>
        </xdr:from>
        <xdr:to>
          <xdr:col>3</xdr:col>
          <xdr:colOff>676275</xdr:colOff>
          <xdr:row>65</xdr:row>
          <xdr:rowOff>9525</xdr:rowOff>
        </xdr:to>
        <xdr:sp macro="" textlink="">
          <xdr:nvSpPr>
            <xdr:cNvPr id="1264" name="Check Box 99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1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65" name="Drop Down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1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9525</xdr:rowOff>
        </xdr:from>
        <xdr:to>
          <xdr:col>2</xdr:col>
          <xdr:colOff>1133475</xdr:colOff>
          <xdr:row>65</xdr:row>
          <xdr:rowOff>9525</xdr:rowOff>
        </xdr:to>
        <xdr:sp macro="" textlink="">
          <xdr:nvSpPr>
            <xdr:cNvPr id="1266" name="Drop Down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1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63</xdr:row>
          <xdr:rowOff>180975</xdr:rowOff>
        </xdr:from>
        <xdr:to>
          <xdr:col>3</xdr:col>
          <xdr:colOff>676275</xdr:colOff>
          <xdr:row>65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1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9525</xdr:rowOff>
        </xdr:from>
        <xdr:to>
          <xdr:col>2</xdr:col>
          <xdr:colOff>1133475</xdr:colOff>
          <xdr:row>64</xdr:row>
          <xdr:rowOff>9525</xdr:rowOff>
        </xdr:to>
        <xdr:sp macro="" textlink="">
          <xdr:nvSpPr>
            <xdr:cNvPr id="1268" name="Drop Dow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9525</xdr:rowOff>
        </xdr:from>
        <xdr:to>
          <xdr:col>2</xdr:col>
          <xdr:colOff>1133475</xdr:colOff>
          <xdr:row>65</xdr:row>
          <xdr:rowOff>9525</xdr:rowOff>
        </xdr:to>
        <xdr:sp macro="" textlink="">
          <xdr:nvSpPr>
            <xdr:cNvPr id="1269" name="Drop Down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1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63</xdr:row>
          <xdr:rowOff>180975</xdr:rowOff>
        </xdr:from>
        <xdr:to>
          <xdr:col>3</xdr:col>
          <xdr:colOff>676275</xdr:colOff>
          <xdr:row>65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9525</xdr:rowOff>
        </xdr:from>
        <xdr:to>
          <xdr:col>2</xdr:col>
          <xdr:colOff>1133475</xdr:colOff>
          <xdr:row>65</xdr:row>
          <xdr:rowOff>9525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63</xdr:row>
          <xdr:rowOff>180975</xdr:rowOff>
        </xdr:from>
        <xdr:to>
          <xdr:col>3</xdr:col>
          <xdr:colOff>676275</xdr:colOff>
          <xdr:row>65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1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9525</xdr:rowOff>
        </xdr:from>
        <xdr:to>
          <xdr:col>2</xdr:col>
          <xdr:colOff>1133475</xdr:colOff>
          <xdr:row>65</xdr:row>
          <xdr:rowOff>9525</xdr:rowOff>
        </xdr:to>
        <xdr:sp macro="" textlink="">
          <xdr:nvSpPr>
            <xdr:cNvPr id="1273" name="Drop Down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1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9525</xdr:rowOff>
        </xdr:from>
        <xdr:to>
          <xdr:col>2</xdr:col>
          <xdr:colOff>1133475</xdr:colOff>
          <xdr:row>65</xdr:row>
          <xdr:rowOff>9525</xdr:rowOff>
        </xdr:to>
        <xdr:sp macro="" textlink="">
          <xdr:nvSpPr>
            <xdr:cNvPr id="1274" name="Drop Down 91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1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9525</xdr:rowOff>
        </xdr:from>
        <xdr:to>
          <xdr:col>2</xdr:col>
          <xdr:colOff>1133475</xdr:colOff>
          <xdr:row>65</xdr:row>
          <xdr:rowOff>9525</xdr:rowOff>
        </xdr:to>
        <xdr:sp macro="" textlink="">
          <xdr:nvSpPr>
            <xdr:cNvPr id="1275" name="Drop Dow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1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9525</xdr:rowOff>
        </xdr:from>
        <xdr:to>
          <xdr:col>2</xdr:col>
          <xdr:colOff>1133475</xdr:colOff>
          <xdr:row>65</xdr:row>
          <xdr:rowOff>9525</xdr:rowOff>
        </xdr:to>
        <xdr:sp macro="" textlink="">
          <xdr:nvSpPr>
            <xdr:cNvPr id="1276" name="Drop Down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1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omments" Target="../comments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denis.eric@cgmatane.qc.ca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8.xml"/><Relationship Id="rId21" Type="http://schemas.openxmlformats.org/officeDocument/2006/relationships/ctrlProp" Target="../ctrlProps/ctrlProp52.xml"/><Relationship Id="rId42" Type="http://schemas.openxmlformats.org/officeDocument/2006/relationships/ctrlProp" Target="../ctrlProps/ctrlProp73.xml"/><Relationship Id="rId63" Type="http://schemas.openxmlformats.org/officeDocument/2006/relationships/ctrlProp" Target="../ctrlProps/ctrlProp94.xml"/><Relationship Id="rId84" Type="http://schemas.openxmlformats.org/officeDocument/2006/relationships/ctrlProp" Target="../ctrlProps/ctrlProp115.xml"/><Relationship Id="rId138" Type="http://schemas.openxmlformats.org/officeDocument/2006/relationships/ctrlProp" Target="../ctrlProps/ctrlProp169.xml"/><Relationship Id="rId107" Type="http://schemas.openxmlformats.org/officeDocument/2006/relationships/ctrlProp" Target="../ctrlProps/ctrlProp138.xml"/><Relationship Id="rId11" Type="http://schemas.openxmlformats.org/officeDocument/2006/relationships/ctrlProp" Target="../ctrlProps/ctrlProp42.xml"/><Relationship Id="rId32" Type="http://schemas.openxmlformats.org/officeDocument/2006/relationships/ctrlProp" Target="../ctrlProps/ctrlProp63.xml"/><Relationship Id="rId53" Type="http://schemas.openxmlformats.org/officeDocument/2006/relationships/ctrlProp" Target="../ctrlProps/ctrlProp84.xml"/><Relationship Id="rId74" Type="http://schemas.openxmlformats.org/officeDocument/2006/relationships/ctrlProp" Target="../ctrlProps/ctrlProp105.xml"/><Relationship Id="rId128" Type="http://schemas.openxmlformats.org/officeDocument/2006/relationships/ctrlProp" Target="../ctrlProps/ctrlProp159.xml"/><Relationship Id="rId149" Type="http://schemas.openxmlformats.org/officeDocument/2006/relationships/ctrlProp" Target="../ctrlProps/ctrlProp180.xml"/><Relationship Id="rId5" Type="http://schemas.openxmlformats.org/officeDocument/2006/relationships/ctrlProp" Target="../ctrlProps/ctrlProp36.xml"/><Relationship Id="rId95" Type="http://schemas.openxmlformats.org/officeDocument/2006/relationships/ctrlProp" Target="../ctrlProps/ctrlProp126.xml"/><Relationship Id="rId22" Type="http://schemas.openxmlformats.org/officeDocument/2006/relationships/ctrlProp" Target="../ctrlProps/ctrlProp53.xml"/><Relationship Id="rId43" Type="http://schemas.openxmlformats.org/officeDocument/2006/relationships/ctrlProp" Target="../ctrlProps/ctrlProp74.xml"/><Relationship Id="rId64" Type="http://schemas.openxmlformats.org/officeDocument/2006/relationships/ctrlProp" Target="../ctrlProps/ctrlProp95.xml"/><Relationship Id="rId118" Type="http://schemas.openxmlformats.org/officeDocument/2006/relationships/ctrlProp" Target="../ctrlProps/ctrlProp149.xml"/><Relationship Id="rId139" Type="http://schemas.openxmlformats.org/officeDocument/2006/relationships/ctrlProp" Target="../ctrlProps/ctrlProp170.xml"/><Relationship Id="rId80" Type="http://schemas.openxmlformats.org/officeDocument/2006/relationships/ctrlProp" Target="../ctrlProps/ctrlProp111.xml"/><Relationship Id="rId85" Type="http://schemas.openxmlformats.org/officeDocument/2006/relationships/ctrlProp" Target="../ctrlProps/ctrlProp116.xml"/><Relationship Id="rId150" Type="http://schemas.openxmlformats.org/officeDocument/2006/relationships/ctrlProp" Target="../ctrlProps/ctrlProp181.xml"/><Relationship Id="rId155" Type="http://schemas.openxmlformats.org/officeDocument/2006/relationships/ctrlProp" Target="../ctrlProps/ctrlProp186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33" Type="http://schemas.openxmlformats.org/officeDocument/2006/relationships/ctrlProp" Target="../ctrlProps/ctrlProp64.xml"/><Relationship Id="rId38" Type="http://schemas.openxmlformats.org/officeDocument/2006/relationships/ctrlProp" Target="../ctrlProps/ctrlProp69.xml"/><Relationship Id="rId59" Type="http://schemas.openxmlformats.org/officeDocument/2006/relationships/ctrlProp" Target="../ctrlProps/ctrlProp90.xml"/><Relationship Id="rId103" Type="http://schemas.openxmlformats.org/officeDocument/2006/relationships/ctrlProp" Target="../ctrlProps/ctrlProp134.xml"/><Relationship Id="rId108" Type="http://schemas.openxmlformats.org/officeDocument/2006/relationships/ctrlProp" Target="../ctrlProps/ctrlProp139.xml"/><Relationship Id="rId124" Type="http://schemas.openxmlformats.org/officeDocument/2006/relationships/ctrlProp" Target="../ctrlProps/ctrlProp155.xml"/><Relationship Id="rId129" Type="http://schemas.openxmlformats.org/officeDocument/2006/relationships/ctrlProp" Target="../ctrlProps/ctrlProp160.xml"/><Relationship Id="rId54" Type="http://schemas.openxmlformats.org/officeDocument/2006/relationships/ctrlProp" Target="../ctrlProps/ctrlProp85.xml"/><Relationship Id="rId70" Type="http://schemas.openxmlformats.org/officeDocument/2006/relationships/ctrlProp" Target="../ctrlProps/ctrlProp101.xml"/><Relationship Id="rId75" Type="http://schemas.openxmlformats.org/officeDocument/2006/relationships/ctrlProp" Target="../ctrlProps/ctrlProp106.xml"/><Relationship Id="rId91" Type="http://schemas.openxmlformats.org/officeDocument/2006/relationships/ctrlProp" Target="../ctrlProps/ctrlProp122.xml"/><Relationship Id="rId96" Type="http://schemas.openxmlformats.org/officeDocument/2006/relationships/ctrlProp" Target="../ctrlProps/ctrlProp127.xml"/><Relationship Id="rId140" Type="http://schemas.openxmlformats.org/officeDocument/2006/relationships/ctrlProp" Target="../ctrlProps/ctrlProp171.xml"/><Relationship Id="rId145" Type="http://schemas.openxmlformats.org/officeDocument/2006/relationships/ctrlProp" Target="../ctrlProps/ctrlProp17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49" Type="http://schemas.openxmlformats.org/officeDocument/2006/relationships/ctrlProp" Target="../ctrlProps/ctrlProp80.xml"/><Relationship Id="rId114" Type="http://schemas.openxmlformats.org/officeDocument/2006/relationships/ctrlProp" Target="../ctrlProps/ctrlProp145.xml"/><Relationship Id="rId119" Type="http://schemas.openxmlformats.org/officeDocument/2006/relationships/ctrlProp" Target="../ctrlProps/ctrlProp150.xml"/><Relationship Id="rId44" Type="http://schemas.openxmlformats.org/officeDocument/2006/relationships/ctrlProp" Target="../ctrlProps/ctrlProp75.xml"/><Relationship Id="rId60" Type="http://schemas.openxmlformats.org/officeDocument/2006/relationships/ctrlProp" Target="../ctrlProps/ctrlProp91.xml"/><Relationship Id="rId65" Type="http://schemas.openxmlformats.org/officeDocument/2006/relationships/ctrlProp" Target="../ctrlProps/ctrlProp96.xml"/><Relationship Id="rId81" Type="http://schemas.openxmlformats.org/officeDocument/2006/relationships/ctrlProp" Target="../ctrlProps/ctrlProp112.xml"/><Relationship Id="rId86" Type="http://schemas.openxmlformats.org/officeDocument/2006/relationships/ctrlProp" Target="../ctrlProps/ctrlProp117.xml"/><Relationship Id="rId130" Type="http://schemas.openxmlformats.org/officeDocument/2006/relationships/ctrlProp" Target="../ctrlProps/ctrlProp161.xml"/><Relationship Id="rId135" Type="http://schemas.openxmlformats.org/officeDocument/2006/relationships/ctrlProp" Target="../ctrlProps/ctrlProp166.xml"/><Relationship Id="rId151" Type="http://schemas.openxmlformats.org/officeDocument/2006/relationships/ctrlProp" Target="../ctrlProps/ctrlProp182.xml"/><Relationship Id="rId156" Type="http://schemas.openxmlformats.org/officeDocument/2006/relationships/ctrlProp" Target="../ctrlProps/ctrlProp187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39" Type="http://schemas.openxmlformats.org/officeDocument/2006/relationships/ctrlProp" Target="../ctrlProps/ctrlProp70.xml"/><Relationship Id="rId109" Type="http://schemas.openxmlformats.org/officeDocument/2006/relationships/ctrlProp" Target="../ctrlProps/ctrlProp140.xml"/><Relationship Id="rId34" Type="http://schemas.openxmlformats.org/officeDocument/2006/relationships/ctrlProp" Target="../ctrlProps/ctrlProp65.xml"/><Relationship Id="rId50" Type="http://schemas.openxmlformats.org/officeDocument/2006/relationships/ctrlProp" Target="../ctrlProps/ctrlProp81.xml"/><Relationship Id="rId55" Type="http://schemas.openxmlformats.org/officeDocument/2006/relationships/ctrlProp" Target="../ctrlProps/ctrlProp86.xml"/><Relationship Id="rId76" Type="http://schemas.openxmlformats.org/officeDocument/2006/relationships/ctrlProp" Target="../ctrlProps/ctrlProp107.xml"/><Relationship Id="rId97" Type="http://schemas.openxmlformats.org/officeDocument/2006/relationships/ctrlProp" Target="../ctrlProps/ctrlProp128.xml"/><Relationship Id="rId104" Type="http://schemas.openxmlformats.org/officeDocument/2006/relationships/ctrlProp" Target="../ctrlProps/ctrlProp135.xml"/><Relationship Id="rId120" Type="http://schemas.openxmlformats.org/officeDocument/2006/relationships/ctrlProp" Target="../ctrlProps/ctrlProp151.xml"/><Relationship Id="rId125" Type="http://schemas.openxmlformats.org/officeDocument/2006/relationships/ctrlProp" Target="../ctrlProps/ctrlProp156.xml"/><Relationship Id="rId141" Type="http://schemas.openxmlformats.org/officeDocument/2006/relationships/ctrlProp" Target="../ctrlProps/ctrlProp172.xml"/><Relationship Id="rId146" Type="http://schemas.openxmlformats.org/officeDocument/2006/relationships/ctrlProp" Target="../ctrlProps/ctrlProp177.xml"/><Relationship Id="rId7" Type="http://schemas.openxmlformats.org/officeDocument/2006/relationships/ctrlProp" Target="../ctrlProps/ctrlProp38.xml"/><Relationship Id="rId71" Type="http://schemas.openxmlformats.org/officeDocument/2006/relationships/ctrlProp" Target="../ctrlProps/ctrlProp102.xml"/><Relationship Id="rId92" Type="http://schemas.openxmlformats.org/officeDocument/2006/relationships/ctrlProp" Target="../ctrlProps/ctrlProp12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60.xml"/><Relationship Id="rId24" Type="http://schemas.openxmlformats.org/officeDocument/2006/relationships/ctrlProp" Target="../ctrlProps/ctrlProp55.xml"/><Relationship Id="rId40" Type="http://schemas.openxmlformats.org/officeDocument/2006/relationships/ctrlProp" Target="../ctrlProps/ctrlProp71.xml"/><Relationship Id="rId45" Type="http://schemas.openxmlformats.org/officeDocument/2006/relationships/ctrlProp" Target="../ctrlProps/ctrlProp76.xml"/><Relationship Id="rId66" Type="http://schemas.openxmlformats.org/officeDocument/2006/relationships/ctrlProp" Target="../ctrlProps/ctrlProp97.xml"/><Relationship Id="rId87" Type="http://schemas.openxmlformats.org/officeDocument/2006/relationships/ctrlProp" Target="../ctrlProps/ctrlProp118.xml"/><Relationship Id="rId110" Type="http://schemas.openxmlformats.org/officeDocument/2006/relationships/ctrlProp" Target="../ctrlProps/ctrlProp141.xml"/><Relationship Id="rId115" Type="http://schemas.openxmlformats.org/officeDocument/2006/relationships/ctrlProp" Target="../ctrlProps/ctrlProp146.xml"/><Relationship Id="rId131" Type="http://schemas.openxmlformats.org/officeDocument/2006/relationships/ctrlProp" Target="../ctrlProps/ctrlProp162.xml"/><Relationship Id="rId136" Type="http://schemas.openxmlformats.org/officeDocument/2006/relationships/ctrlProp" Target="../ctrlProps/ctrlProp167.xml"/><Relationship Id="rId157" Type="http://schemas.openxmlformats.org/officeDocument/2006/relationships/ctrlProp" Target="../ctrlProps/ctrlProp188.xml"/><Relationship Id="rId61" Type="http://schemas.openxmlformats.org/officeDocument/2006/relationships/ctrlProp" Target="../ctrlProps/ctrlProp92.xml"/><Relationship Id="rId82" Type="http://schemas.openxmlformats.org/officeDocument/2006/relationships/ctrlProp" Target="../ctrlProps/ctrlProp113.xml"/><Relationship Id="rId152" Type="http://schemas.openxmlformats.org/officeDocument/2006/relationships/ctrlProp" Target="../ctrlProps/ctrlProp183.xml"/><Relationship Id="rId19" Type="http://schemas.openxmlformats.org/officeDocument/2006/relationships/ctrlProp" Target="../ctrlProps/ctrlProp50.xml"/><Relationship Id="rId14" Type="http://schemas.openxmlformats.org/officeDocument/2006/relationships/ctrlProp" Target="../ctrlProps/ctrlProp45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56" Type="http://schemas.openxmlformats.org/officeDocument/2006/relationships/ctrlProp" Target="../ctrlProps/ctrlProp87.xml"/><Relationship Id="rId77" Type="http://schemas.openxmlformats.org/officeDocument/2006/relationships/ctrlProp" Target="../ctrlProps/ctrlProp108.xml"/><Relationship Id="rId100" Type="http://schemas.openxmlformats.org/officeDocument/2006/relationships/ctrlProp" Target="../ctrlProps/ctrlProp131.xml"/><Relationship Id="rId105" Type="http://schemas.openxmlformats.org/officeDocument/2006/relationships/ctrlProp" Target="../ctrlProps/ctrlProp136.xml"/><Relationship Id="rId126" Type="http://schemas.openxmlformats.org/officeDocument/2006/relationships/ctrlProp" Target="../ctrlProps/ctrlProp157.xml"/><Relationship Id="rId147" Type="http://schemas.openxmlformats.org/officeDocument/2006/relationships/ctrlProp" Target="../ctrlProps/ctrlProp178.xml"/><Relationship Id="rId8" Type="http://schemas.openxmlformats.org/officeDocument/2006/relationships/ctrlProp" Target="../ctrlProps/ctrlProp39.xml"/><Relationship Id="rId51" Type="http://schemas.openxmlformats.org/officeDocument/2006/relationships/ctrlProp" Target="../ctrlProps/ctrlProp82.xml"/><Relationship Id="rId72" Type="http://schemas.openxmlformats.org/officeDocument/2006/relationships/ctrlProp" Target="../ctrlProps/ctrlProp103.xml"/><Relationship Id="rId93" Type="http://schemas.openxmlformats.org/officeDocument/2006/relationships/ctrlProp" Target="../ctrlProps/ctrlProp124.xml"/><Relationship Id="rId98" Type="http://schemas.openxmlformats.org/officeDocument/2006/relationships/ctrlProp" Target="../ctrlProps/ctrlProp129.xml"/><Relationship Id="rId121" Type="http://schemas.openxmlformats.org/officeDocument/2006/relationships/ctrlProp" Target="../ctrlProps/ctrlProp152.xml"/><Relationship Id="rId142" Type="http://schemas.openxmlformats.org/officeDocument/2006/relationships/ctrlProp" Target="../ctrlProps/ctrlProp173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56.xml"/><Relationship Id="rId46" Type="http://schemas.openxmlformats.org/officeDocument/2006/relationships/ctrlProp" Target="../ctrlProps/ctrlProp77.xml"/><Relationship Id="rId67" Type="http://schemas.openxmlformats.org/officeDocument/2006/relationships/ctrlProp" Target="../ctrlProps/ctrlProp98.xml"/><Relationship Id="rId116" Type="http://schemas.openxmlformats.org/officeDocument/2006/relationships/ctrlProp" Target="../ctrlProps/ctrlProp147.xml"/><Relationship Id="rId137" Type="http://schemas.openxmlformats.org/officeDocument/2006/relationships/ctrlProp" Target="../ctrlProps/ctrlProp168.xml"/><Relationship Id="rId158" Type="http://schemas.openxmlformats.org/officeDocument/2006/relationships/comments" Target="../comments2.xml"/><Relationship Id="rId20" Type="http://schemas.openxmlformats.org/officeDocument/2006/relationships/ctrlProp" Target="../ctrlProps/ctrlProp51.xml"/><Relationship Id="rId41" Type="http://schemas.openxmlformats.org/officeDocument/2006/relationships/ctrlProp" Target="../ctrlProps/ctrlProp72.xml"/><Relationship Id="rId62" Type="http://schemas.openxmlformats.org/officeDocument/2006/relationships/ctrlProp" Target="../ctrlProps/ctrlProp93.xml"/><Relationship Id="rId83" Type="http://schemas.openxmlformats.org/officeDocument/2006/relationships/ctrlProp" Target="../ctrlProps/ctrlProp114.xml"/><Relationship Id="rId88" Type="http://schemas.openxmlformats.org/officeDocument/2006/relationships/ctrlProp" Target="../ctrlProps/ctrlProp119.xml"/><Relationship Id="rId111" Type="http://schemas.openxmlformats.org/officeDocument/2006/relationships/ctrlProp" Target="../ctrlProps/ctrlProp142.xml"/><Relationship Id="rId132" Type="http://schemas.openxmlformats.org/officeDocument/2006/relationships/ctrlProp" Target="../ctrlProps/ctrlProp163.xml"/><Relationship Id="rId153" Type="http://schemas.openxmlformats.org/officeDocument/2006/relationships/ctrlProp" Target="../ctrlProps/ctrlProp184.xml"/><Relationship Id="rId15" Type="http://schemas.openxmlformats.org/officeDocument/2006/relationships/ctrlProp" Target="../ctrlProps/ctrlProp46.xml"/><Relationship Id="rId36" Type="http://schemas.openxmlformats.org/officeDocument/2006/relationships/ctrlProp" Target="../ctrlProps/ctrlProp67.xml"/><Relationship Id="rId57" Type="http://schemas.openxmlformats.org/officeDocument/2006/relationships/ctrlProp" Target="../ctrlProps/ctrlProp88.xml"/><Relationship Id="rId106" Type="http://schemas.openxmlformats.org/officeDocument/2006/relationships/ctrlProp" Target="../ctrlProps/ctrlProp137.xml"/><Relationship Id="rId127" Type="http://schemas.openxmlformats.org/officeDocument/2006/relationships/ctrlProp" Target="../ctrlProps/ctrlProp158.xml"/><Relationship Id="rId10" Type="http://schemas.openxmlformats.org/officeDocument/2006/relationships/ctrlProp" Target="../ctrlProps/ctrlProp41.xml"/><Relationship Id="rId31" Type="http://schemas.openxmlformats.org/officeDocument/2006/relationships/ctrlProp" Target="../ctrlProps/ctrlProp62.xml"/><Relationship Id="rId52" Type="http://schemas.openxmlformats.org/officeDocument/2006/relationships/ctrlProp" Target="../ctrlProps/ctrlProp83.xml"/><Relationship Id="rId73" Type="http://schemas.openxmlformats.org/officeDocument/2006/relationships/ctrlProp" Target="../ctrlProps/ctrlProp104.xml"/><Relationship Id="rId78" Type="http://schemas.openxmlformats.org/officeDocument/2006/relationships/ctrlProp" Target="../ctrlProps/ctrlProp109.xml"/><Relationship Id="rId94" Type="http://schemas.openxmlformats.org/officeDocument/2006/relationships/ctrlProp" Target="../ctrlProps/ctrlProp125.xml"/><Relationship Id="rId99" Type="http://schemas.openxmlformats.org/officeDocument/2006/relationships/ctrlProp" Target="../ctrlProps/ctrlProp130.xml"/><Relationship Id="rId101" Type="http://schemas.openxmlformats.org/officeDocument/2006/relationships/ctrlProp" Target="../ctrlProps/ctrlProp132.xml"/><Relationship Id="rId122" Type="http://schemas.openxmlformats.org/officeDocument/2006/relationships/ctrlProp" Target="../ctrlProps/ctrlProp153.xml"/><Relationship Id="rId143" Type="http://schemas.openxmlformats.org/officeDocument/2006/relationships/ctrlProp" Target="../ctrlProps/ctrlProp174.xml"/><Relationship Id="rId148" Type="http://schemas.openxmlformats.org/officeDocument/2006/relationships/ctrlProp" Target="../ctrlProps/ctrlProp179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26" Type="http://schemas.openxmlformats.org/officeDocument/2006/relationships/ctrlProp" Target="../ctrlProps/ctrlProp57.xml"/><Relationship Id="rId47" Type="http://schemas.openxmlformats.org/officeDocument/2006/relationships/ctrlProp" Target="../ctrlProps/ctrlProp78.xml"/><Relationship Id="rId68" Type="http://schemas.openxmlformats.org/officeDocument/2006/relationships/ctrlProp" Target="../ctrlProps/ctrlProp99.xml"/><Relationship Id="rId89" Type="http://schemas.openxmlformats.org/officeDocument/2006/relationships/ctrlProp" Target="../ctrlProps/ctrlProp120.xml"/><Relationship Id="rId112" Type="http://schemas.openxmlformats.org/officeDocument/2006/relationships/ctrlProp" Target="../ctrlProps/ctrlProp143.xml"/><Relationship Id="rId133" Type="http://schemas.openxmlformats.org/officeDocument/2006/relationships/ctrlProp" Target="../ctrlProps/ctrlProp164.xml"/><Relationship Id="rId154" Type="http://schemas.openxmlformats.org/officeDocument/2006/relationships/ctrlProp" Target="../ctrlProps/ctrlProp185.xml"/><Relationship Id="rId16" Type="http://schemas.openxmlformats.org/officeDocument/2006/relationships/ctrlProp" Target="../ctrlProps/ctrlProp47.xml"/><Relationship Id="rId37" Type="http://schemas.openxmlformats.org/officeDocument/2006/relationships/ctrlProp" Target="../ctrlProps/ctrlProp68.xml"/><Relationship Id="rId58" Type="http://schemas.openxmlformats.org/officeDocument/2006/relationships/ctrlProp" Target="../ctrlProps/ctrlProp89.xml"/><Relationship Id="rId79" Type="http://schemas.openxmlformats.org/officeDocument/2006/relationships/ctrlProp" Target="../ctrlProps/ctrlProp110.xml"/><Relationship Id="rId102" Type="http://schemas.openxmlformats.org/officeDocument/2006/relationships/ctrlProp" Target="../ctrlProps/ctrlProp133.xml"/><Relationship Id="rId123" Type="http://schemas.openxmlformats.org/officeDocument/2006/relationships/ctrlProp" Target="../ctrlProps/ctrlProp154.xml"/><Relationship Id="rId144" Type="http://schemas.openxmlformats.org/officeDocument/2006/relationships/ctrlProp" Target="../ctrlProps/ctrlProp175.xml"/><Relationship Id="rId90" Type="http://schemas.openxmlformats.org/officeDocument/2006/relationships/ctrlProp" Target="../ctrlProps/ctrlProp121.xml"/><Relationship Id="rId27" Type="http://schemas.openxmlformats.org/officeDocument/2006/relationships/ctrlProp" Target="../ctrlProps/ctrlProp58.xml"/><Relationship Id="rId48" Type="http://schemas.openxmlformats.org/officeDocument/2006/relationships/ctrlProp" Target="../ctrlProps/ctrlProp79.xml"/><Relationship Id="rId69" Type="http://schemas.openxmlformats.org/officeDocument/2006/relationships/ctrlProp" Target="../ctrlProps/ctrlProp100.xml"/><Relationship Id="rId113" Type="http://schemas.openxmlformats.org/officeDocument/2006/relationships/ctrlProp" Target="../ctrlProps/ctrlProp144.xml"/><Relationship Id="rId134" Type="http://schemas.openxmlformats.org/officeDocument/2006/relationships/ctrlProp" Target="../ctrlProps/ctrlProp16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8"/>
  <sheetViews>
    <sheetView zoomScale="90" zoomScaleNormal="90" workbookViewId="0">
      <selection activeCell="G3" sqref="G3:J3"/>
    </sheetView>
  </sheetViews>
  <sheetFormatPr baseColWidth="10" defaultRowHeight="15" x14ac:dyDescent="0.25"/>
  <cols>
    <col min="1" max="1" width="1.140625" customWidth="1"/>
    <col min="2" max="2" width="13.85546875" style="93" customWidth="1"/>
    <col min="3" max="3" width="17.140625" style="93" customWidth="1"/>
    <col min="4" max="4" width="17.42578125" style="93" customWidth="1"/>
    <col min="5" max="5" width="15.42578125" style="98" customWidth="1"/>
    <col min="6" max="6" width="35.140625" style="93" customWidth="1"/>
    <col min="7" max="7" width="7.85546875" style="93" bestFit="1" customWidth="1"/>
    <col min="8" max="8" width="13.42578125" style="93" customWidth="1"/>
    <col min="9" max="9" width="6.42578125" style="93" hidden="1" customWidth="1"/>
    <col min="10" max="10" width="17.28515625" style="93" customWidth="1"/>
    <col min="11" max="11" width="15.85546875" style="93" customWidth="1"/>
    <col min="12" max="12" width="11.42578125" style="93"/>
    <col min="13" max="13" width="18.7109375" style="93" bestFit="1" customWidth="1"/>
    <col min="14" max="14" width="12.42578125" style="93" customWidth="1"/>
    <col min="15" max="15" width="8.7109375" style="93" customWidth="1"/>
    <col min="16" max="16" width="1.140625" customWidth="1"/>
  </cols>
  <sheetData>
    <row r="1" spans="1:22" ht="27" thickBot="1" x14ac:dyDescent="0.45">
      <c r="B1" s="163" t="s">
        <v>48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22" ht="16.5" thickBot="1" x14ac:dyDescent="0.3">
      <c r="A2" s="93"/>
      <c r="L2" s="10" t="s">
        <v>23</v>
      </c>
      <c r="M2" s="11" t="s">
        <v>8</v>
      </c>
      <c r="N2" s="12" t="s">
        <v>25</v>
      </c>
      <c r="O2" s="112" t="s">
        <v>61</v>
      </c>
    </row>
    <row r="3" spans="1:22" ht="16.5" thickBot="1" x14ac:dyDescent="0.3">
      <c r="A3" s="93"/>
      <c r="F3" s="13" t="s">
        <v>21</v>
      </c>
      <c r="G3" s="164" t="s">
        <v>36</v>
      </c>
      <c r="H3" s="164"/>
      <c r="I3" s="164"/>
      <c r="J3" s="165"/>
      <c r="K3" s="99"/>
      <c r="L3" s="14" t="s">
        <v>0</v>
      </c>
      <c r="M3" s="15">
        <f>N30</f>
        <v>39.756</v>
      </c>
      <c r="N3" s="16">
        <f>N31</f>
        <v>0.5</v>
      </c>
      <c r="O3" s="114">
        <f>G22</f>
        <v>249.00000000000003</v>
      </c>
    </row>
    <row r="4" spans="1:22" ht="16.5" thickBot="1" x14ac:dyDescent="0.3">
      <c r="L4" s="17" t="s">
        <v>24</v>
      </c>
      <c r="M4" s="18">
        <f>N66</f>
        <v>41.44</v>
      </c>
      <c r="N4" s="19">
        <f>N67</f>
        <v>0.5</v>
      </c>
      <c r="O4" s="115">
        <f>G58</f>
        <v>300</v>
      </c>
    </row>
    <row r="5" spans="1:22" ht="15.75" thickBot="1" x14ac:dyDescent="0.3">
      <c r="B5" s="89" t="s">
        <v>22</v>
      </c>
      <c r="C5" s="90"/>
      <c r="D5" s="90"/>
      <c r="E5" s="91"/>
      <c r="F5" s="91"/>
      <c r="H5" s="166"/>
      <c r="I5" s="166"/>
      <c r="J5" s="166"/>
      <c r="K5" s="166"/>
      <c r="L5" s="97" t="s">
        <v>29</v>
      </c>
      <c r="M5" s="20">
        <f>SUM(M3:M4)</f>
        <v>81.195999999999998</v>
      </c>
      <c r="N5" s="21">
        <f>SUM(N3:N4)</f>
        <v>1</v>
      </c>
      <c r="O5" s="117">
        <f>SUM(O3:O4)</f>
        <v>549</v>
      </c>
    </row>
    <row r="6" spans="1:22" x14ac:dyDescent="0.25">
      <c r="B6" s="89" t="str">
        <f>Formules!A2</f>
        <v>Version : 27 février 2017</v>
      </c>
      <c r="C6" s="90"/>
      <c r="D6" s="90"/>
      <c r="E6" s="91"/>
      <c r="F6" s="91"/>
      <c r="G6" s="96" t="b">
        <v>0</v>
      </c>
      <c r="H6" s="166"/>
      <c r="I6" s="166"/>
      <c r="J6" s="166"/>
      <c r="K6" s="92"/>
    </row>
    <row r="7" spans="1:22" x14ac:dyDescent="0.25">
      <c r="B7" s="94"/>
      <c r="C7" s="94"/>
      <c r="D7" s="94"/>
      <c r="E7" s="95"/>
      <c r="F7" s="95"/>
    </row>
    <row r="8" spans="1:22" x14ac:dyDescent="0.25">
      <c r="A8" s="22"/>
      <c r="B8" s="23"/>
      <c r="C8" s="23"/>
      <c r="D8" s="23"/>
      <c r="E8" s="24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22" ht="19.5" thickBot="1" x14ac:dyDescent="0.35">
      <c r="A9" s="22"/>
      <c r="B9" s="25" t="s">
        <v>0</v>
      </c>
      <c r="C9" s="25"/>
      <c r="D9" s="25"/>
      <c r="E9" s="2"/>
      <c r="F9"/>
      <c r="G9"/>
      <c r="H9"/>
      <c r="I9"/>
      <c r="J9"/>
      <c r="K9"/>
      <c r="L9"/>
      <c r="M9"/>
      <c r="N9"/>
      <c r="O9"/>
      <c r="P9" s="22"/>
    </row>
    <row r="10" spans="1:22" ht="15.75" thickBot="1" x14ac:dyDescent="0.3">
      <c r="A10" s="22"/>
      <c r="B10"/>
      <c r="C10"/>
      <c r="D10"/>
      <c r="E10" s="9"/>
      <c r="F10"/>
      <c r="G10" s="136" t="s">
        <v>9</v>
      </c>
      <c r="H10" s="138"/>
      <c r="I10" s="26"/>
      <c r="J10"/>
      <c r="K10"/>
      <c r="L10"/>
      <c r="M10"/>
      <c r="N10"/>
      <c r="O10"/>
      <c r="P10" s="22"/>
    </row>
    <row r="11" spans="1:22" ht="15.75" thickBot="1" x14ac:dyDescent="0.3">
      <c r="A11" s="22"/>
      <c r="B11" s="27" t="s">
        <v>34</v>
      </c>
      <c r="C11" s="27" t="s">
        <v>32</v>
      </c>
      <c r="D11" s="27" t="s">
        <v>35</v>
      </c>
      <c r="E11" s="27" t="s">
        <v>2</v>
      </c>
      <c r="F11" s="27" t="s">
        <v>1</v>
      </c>
      <c r="G11" s="27" t="s">
        <v>3</v>
      </c>
      <c r="H11" s="27" t="s">
        <v>49</v>
      </c>
      <c r="I11" s="27"/>
      <c r="J11" s="27" t="s">
        <v>4</v>
      </c>
      <c r="K11" s="27" t="s">
        <v>39</v>
      </c>
      <c r="L11" s="27" t="s">
        <v>5</v>
      </c>
      <c r="M11" s="27" t="s">
        <v>6</v>
      </c>
      <c r="N11" s="27" t="s">
        <v>7</v>
      </c>
      <c r="O11" s="27" t="s">
        <v>8</v>
      </c>
      <c r="P11" s="22"/>
    </row>
    <row r="12" spans="1:22" ht="15.75" thickBot="1" x14ac:dyDescent="0.3">
      <c r="A12" s="22"/>
      <c r="B12" s="56"/>
      <c r="C12" s="57"/>
      <c r="D12" s="57"/>
      <c r="E12" s="58"/>
      <c r="F12" s="57"/>
      <c r="G12" s="57"/>
      <c r="H12" s="57"/>
      <c r="I12" s="57"/>
      <c r="J12" s="57"/>
      <c r="K12" s="85"/>
      <c r="L12" s="59">
        <f>E22</f>
        <v>1.1000000000000001</v>
      </c>
      <c r="M12" s="59" t="s">
        <v>47</v>
      </c>
      <c r="N12" s="59" t="s">
        <v>10</v>
      </c>
      <c r="O12" s="86"/>
      <c r="P12" s="22"/>
    </row>
    <row r="13" spans="1:22" ht="15.75" thickBot="1" x14ac:dyDescent="0.3">
      <c r="A13" s="22"/>
      <c r="B13" s="28">
        <f>IF(ISBLANK(E13),0,1)</f>
        <v>1</v>
      </c>
      <c r="C13" s="7">
        <v>2</v>
      </c>
      <c r="D13" s="7" t="b">
        <v>1</v>
      </c>
      <c r="E13" s="2" t="s">
        <v>52</v>
      </c>
      <c r="F13" s="84" t="s">
        <v>55</v>
      </c>
      <c r="G13" s="102">
        <v>1</v>
      </c>
      <c r="H13" s="102"/>
      <c r="I13" s="9">
        <f>SUM(G13:H13)</f>
        <v>1</v>
      </c>
      <c r="J13" s="2">
        <v>19</v>
      </c>
      <c r="K13" s="45">
        <f>IF($G$6=TRUE,0,IF(OR(C13=2,C13=4),J13,0))</f>
        <v>19</v>
      </c>
      <c r="L13" s="29">
        <f t="shared" ref="L13:L20" si="0">IF(B13=TRUE,$E$22*SUM(G13:H13)*B13,$E$22*SUM(G13:H13)*D13)</f>
        <v>1.1000000000000001</v>
      </c>
      <c r="M13" s="29">
        <f>IF(C13=4,SUM(G13:H13)*1.28,SUM(G13:H13)*1.2)</f>
        <v>1.2</v>
      </c>
      <c r="N13" s="30">
        <f>SUM(G13:H13)*J13*0.04</f>
        <v>0.76</v>
      </c>
      <c r="O13" s="31">
        <f>SUM(L13:N13)</f>
        <v>3.0599999999999996</v>
      </c>
      <c r="P13" s="22"/>
    </row>
    <row r="14" spans="1:22" x14ac:dyDescent="0.25">
      <c r="A14" s="22"/>
      <c r="B14" s="28">
        <f>IF(ISBLANK(E14),0,IF(COUNTIF(E13:E13,E14)&gt;=1,0,1))</f>
        <v>0</v>
      </c>
      <c r="C14" s="7">
        <v>3</v>
      </c>
      <c r="D14" s="7" t="b">
        <v>1</v>
      </c>
      <c r="E14" s="2" t="s">
        <v>52</v>
      </c>
      <c r="F14" s="84" t="s">
        <v>55</v>
      </c>
      <c r="G14" s="102"/>
      <c r="H14" s="102">
        <v>2</v>
      </c>
      <c r="I14" s="9">
        <f>SUM(G14:H14)</f>
        <v>2</v>
      </c>
      <c r="J14" s="2">
        <v>10</v>
      </c>
      <c r="K14" s="45">
        <f t="shared" ref="K14:K20" si="1">IF($G$6=TRUE,0,IF(OR(C14=2,C14=4),J14,0))</f>
        <v>0</v>
      </c>
      <c r="L14" s="29">
        <f t="shared" si="0"/>
        <v>2.2000000000000002</v>
      </c>
      <c r="M14" s="29">
        <f>IF(C14=4,SUM(G14:H14)*1.28,SUM(G14:H14)*1.2)</f>
        <v>2.4</v>
      </c>
      <c r="N14" s="29">
        <f t="shared" ref="N14:N20" si="2">SUM(G14:H14)*J14*0.04</f>
        <v>0.8</v>
      </c>
      <c r="O14" s="31">
        <f t="shared" ref="O14:O21" si="3">SUM(L14:N14)</f>
        <v>5.3999999999999995</v>
      </c>
      <c r="P14" s="22"/>
      <c r="R14" s="119" t="s">
        <v>37</v>
      </c>
      <c r="S14" s="120"/>
      <c r="T14" s="120"/>
      <c r="U14" s="120"/>
      <c r="V14" s="121"/>
    </row>
    <row r="15" spans="1:22" x14ac:dyDescent="0.25">
      <c r="A15" s="22"/>
      <c r="B15" s="28">
        <f>IF(ISBLANK($E15),0,IF(COUNTIF($E$13:$E14,E15)&gt;=1,0,1))</f>
        <v>0</v>
      </c>
      <c r="C15" s="7">
        <v>3</v>
      </c>
      <c r="D15" s="7" t="b">
        <v>0</v>
      </c>
      <c r="E15" s="2" t="s">
        <v>52</v>
      </c>
      <c r="F15" s="84" t="s">
        <v>55</v>
      </c>
      <c r="G15" s="102"/>
      <c r="H15" s="102">
        <v>2</v>
      </c>
      <c r="I15" s="9">
        <f t="shared" ref="I15:I20" si="4">SUM(G15:H15)</f>
        <v>2</v>
      </c>
      <c r="J15" s="2">
        <v>9</v>
      </c>
      <c r="K15" s="45">
        <f t="shared" si="1"/>
        <v>0</v>
      </c>
      <c r="L15" s="29">
        <f t="shared" si="0"/>
        <v>0</v>
      </c>
      <c r="M15" s="29">
        <f>IF(C15=4,SUM(G15:H15)*1.28,SUM(G15:H15)*1.2)</f>
        <v>2.4</v>
      </c>
      <c r="N15" s="30">
        <f t="shared" si="2"/>
        <v>0.72</v>
      </c>
      <c r="O15" s="31">
        <f t="shared" si="3"/>
        <v>3.12</v>
      </c>
      <c r="P15" s="22"/>
      <c r="R15" s="122"/>
      <c r="S15" s="123"/>
      <c r="T15" s="123"/>
      <c r="U15" s="123"/>
      <c r="V15" s="124"/>
    </row>
    <row r="16" spans="1:22" ht="16.5" thickBot="1" x14ac:dyDescent="0.3">
      <c r="A16" s="22"/>
      <c r="B16" s="28">
        <f>IF(ISBLANK($E16),0,IF(COUNTIF($E$13:$E15,E16)&gt;=1,0,1))</f>
        <v>1</v>
      </c>
      <c r="C16" s="7">
        <v>2</v>
      </c>
      <c r="D16" s="7" t="b">
        <v>1</v>
      </c>
      <c r="E16" s="2" t="s">
        <v>53</v>
      </c>
      <c r="F16" s="84" t="s">
        <v>56</v>
      </c>
      <c r="G16" s="102">
        <v>1</v>
      </c>
      <c r="H16" s="102"/>
      <c r="I16" s="9">
        <f t="shared" si="4"/>
        <v>1</v>
      </c>
      <c r="J16" s="2">
        <v>18</v>
      </c>
      <c r="K16" s="45">
        <f t="shared" si="1"/>
        <v>18</v>
      </c>
      <c r="L16" s="29">
        <f t="shared" si="0"/>
        <v>1.1000000000000001</v>
      </c>
      <c r="M16" s="29">
        <f t="shared" ref="M16:M20" si="5">IF(C16=4,SUM(G16:H16)*1.28,SUM(G16:H16)*1.2)</f>
        <v>1.2</v>
      </c>
      <c r="N16" s="29">
        <f t="shared" si="2"/>
        <v>0.72</v>
      </c>
      <c r="O16" s="31">
        <f t="shared" si="3"/>
        <v>3.0199999999999996</v>
      </c>
      <c r="P16" s="22"/>
      <c r="R16" s="125" t="s">
        <v>38</v>
      </c>
      <c r="S16" s="126"/>
      <c r="T16" s="126"/>
      <c r="U16" s="126"/>
      <c r="V16" s="127"/>
    </row>
    <row r="17" spans="1:16" x14ac:dyDescent="0.25">
      <c r="A17" s="22"/>
      <c r="B17" s="28">
        <f>IF(ISBLANK($E17),0,IF(COUNTIF($E$13:$E16,E17)&gt;=1,0,1))</f>
        <v>1</v>
      </c>
      <c r="C17" s="7">
        <v>4</v>
      </c>
      <c r="D17" s="7" t="b">
        <v>1</v>
      </c>
      <c r="E17" s="2" t="s">
        <v>54</v>
      </c>
      <c r="F17" s="84" t="s">
        <v>57</v>
      </c>
      <c r="G17" s="102"/>
      <c r="H17" s="102">
        <v>6.2</v>
      </c>
      <c r="I17" s="9">
        <f t="shared" si="4"/>
        <v>6.2</v>
      </c>
      <c r="J17" s="2">
        <v>5</v>
      </c>
      <c r="K17" s="45">
        <f t="shared" si="1"/>
        <v>5</v>
      </c>
      <c r="L17" s="29">
        <f t="shared" si="0"/>
        <v>6.8200000000000012</v>
      </c>
      <c r="M17" s="29">
        <f t="shared" si="5"/>
        <v>7.9360000000000008</v>
      </c>
      <c r="N17" s="29">
        <f t="shared" si="2"/>
        <v>1.24</v>
      </c>
      <c r="O17" s="31">
        <f t="shared" si="3"/>
        <v>15.996000000000002</v>
      </c>
      <c r="P17" s="22"/>
    </row>
    <row r="18" spans="1:16" x14ac:dyDescent="0.25">
      <c r="A18" s="22"/>
      <c r="B18" s="28">
        <f>IF(ISBLANK($E18),0,IF(COUNTIF($E$13:$E17,E18)&gt;=1,0,1))</f>
        <v>0</v>
      </c>
      <c r="C18" s="7">
        <v>4</v>
      </c>
      <c r="D18" s="7" t="b">
        <v>0</v>
      </c>
      <c r="E18" s="2" t="s">
        <v>54</v>
      </c>
      <c r="F18" s="84" t="s">
        <v>57</v>
      </c>
      <c r="G18" s="102"/>
      <c r="H18" s="102">
        <v>4.4000000000000004</v>
      </c>
      <c r="I18" s="9">
        <f t="shared" si="4"/>
        <v>4.4000000000000004</v>
      </c>
      <c r="J18" s="2">
        <v>5</v>
      </c>
      <c r="K18" s="45">
        <f t="shared" si="1"/>
        <v>5</v>
      </c>
      <c r="L18" s="29">
        <f t="shared" si="0"/>
        <v>0</v>
      </c>
      <c r="M18" s="29">
        <f t="shared" si="5"/>
        <v>5.6320000000000006</v>
      </c>
      <c r="N18" s="30">
        <f t="shared" si="2"/>
        <v>0.88</v>
      </c>
      <c r="O18" s="31">
        <f t="shared" si="3"/>
        <v>6.5120000000000005</v>
      </c>
      <c r="P18" s="22"/>
    </row>
    <row r="19" spans="1:16" x14ac:dyDescent="0.25">
      <c r="A19" s="22"/>
      <c r="B19" s="28">
        <f>IF(ISBLANK($E19),0,IF(COUNTIF($E$13:$E18,E19)&gt;=1,0,1))</f>
        <v>0</v>
      </c>
      <c r="C19" s="7">
        <v>1</v>
      </c>
      <c r="D19" s="7" t="b">
        <v>0</v>
      </c>
      <c r="E19" s="2"/>
      <c r="F19" s="84"/>
      <c r="G19" s="102"/>
      <c r="H19" s="102"/>
      <c r="I19" s="9">
        <f t="shared" si="4"/>
        <v>0</v>
      </c>
      <c r="J19" s="2"/>
      <c r="K19" s="45">
        <f t="shared" si="1"/>
        <v>0</v>
      </c>
      <c r="L19" s="29">
        <f t="shared" si="0"/>
        <v>0</v>
      </c>
      <c r="M19" s="29">
        <f t="shared" si="5"/>
        <v>0</v>
      </c>
      <c r="N19" s="30">
        <f t="shared" si="2"/>
        <v>0</v>
      </c>
      <c r="O19" s="31">
        <f t="shared" si="3"/>
        <v>0</v>
      </c>
      <c r="P19" s="22"/>
    </row>
    <row r="20" spans="1:16" ht="15.75" thickBot="1" x14ac:dyDescent="0.3">
      <c r="A20" s="22"/>
      <c r="B20" s="32">
        <f>IF(ISBLANK($E20),0,IF(COUNTIF($E$13:$E19,E20)&gt;=1,0,1))</f>
        <v>0</v>
      </c>
      <c r="C20" s="8">
        <v>1</v>
      </c>
      <c r="D20" s="8" t="b">
        <v>0</v>
      </c>
      <c r="E20" s="3"/>
      <c r="F20" s="4"/>
      <c r="G20" s="102"/>
      <c r="H20" s="102"/>
      <c r="I20" s="33">
        <f t="shared" si="4"/>
        <v>0</v>
      </c>
      <c r="J20" s="3"/>
      <c r="K20" s="45">
        <f t="shared" si="1"/>
        <v>0</v>
      </c>
      <c r="L20" s="29">
        <f t="shared" si="0"/>
        <v>0</v>
      </c>
      <c r="M20" s="29">
        <f t="shared" si="5"/>
        <v>0</v>
      </c>
      <c r="N20" s="30">
        <f t="shared" si="2"/>
        <v>0</v>
      </c>
      <c r="O20" s="31">
        <f t="shared" si="3"/>
        <v>0</v>
      </c>
      <c r="P20" s="22"/>
    </row>
    <row r="21" spans="1:16" ht="15.75" thickBot="1" x14ac:dyDescent="0.3">
      <c r="A21" s="22"/>
      <c r="B21" s="151" t="s">
        <v>17</v>
      </c>
      <c r="C21" s="152"/>
      <c r="D21" s="152"/>
      <c r="E21" s="35">
        <f>IF(G6=TRUE,K6,SUM(IF(B13,1,0),IF(B14,1,0),IF(B15,1,0),IF(B16,1,0),IF(B17,1,0),IF(B18,1,0),IF(B19,1,0),IF(B20,1,0)))</f>
        <v>3</v>
      </c>
      <c r="F21" s="36"/>
      <c r="G21" s="167">
        <f>SUM(G13:H20)</f>
        <v>16.600000000000001</v>
      </c>
      <c r="H21" s="168"/>
      <c r="I21" s="37"/>
      <c r="J21" s="63">
        <f>SUM(J13:J20)</f>
        <v>66</v>
      </c>
      <c r="K21" s="64">
        <f>IF(G6=TRUE,0, SUMIF(I13:I20,"&gt;=1",K13:K20))</f>
        <v>47</v>
      </c>
      <c r="L21" s="101">
        <f>SUM(L13:L20)</f>
        <v>11.220000000000002</v>
      </c>
      <c r="M21" s="101">
        <f>SUM(M13:M20)</f>
        <v>20.768000000000001</v>
      </c>
      <c r="N21" s="101">
        <f>SUM(N13:N20)</f>
        <v>5.12</v>
      </c>
      <c r="O21" s="87">
        <f t="shared" si="3"/>
        <v>37.108000000000004</v>
      </c>
      <c r="P21" s="22"/>
    </row>
    <row r="22" spans="1:16" ht="15.75" thickBot="1" x14ac:dyDescent="0.3">
      <c r="A22" s="22"/>
      <c r="B22" s="155" t="s">
        <v>16</v>
      </c>
      <c r="C22" s="156"/>
      <c r="D22" s="156"/>
      <c r="E22" s="38">
        <f>IF(E21=1,0.9,IF(E21=2,0.9,IF(E21=3,1.1,IF(E21&gt;=4,1.75,0))))</f>
        <v>1.1000000000000001</v>
      </c>
      <c r="F22" s="107" t="s">
        <v>60</v>
      </c>
      <c r="G22" s="159">
        <f>G21*15</f>
        <v>249.00000000000003</v>
      </c>
      <c r="H22" s="160"/>
      <c r="I22" s="9"/>
      <c r="J22" s="108"/>
      <c r="K22" s="62"/>
      <c r="L22" s="39"/>
      <c r="M22" s="39"/>
      <c r="N22"/>
      <c r="O22" s="40"/>
      <c r="P22" s="22"/>
    </row>
    <row r="23" spans="1:16" ht="15.75" thickBot="1" x14ac:dyDescent="0.3">
      <c r="A23" s="22"/>
      <c r="B23"/>
      <c r="C23"/>
      <c r="D23"/>
      <c r="E23" s="9"/>
      <c r="F23"/>
      <c r="G23"/>
      <c r="H23"/>
      <c r="I23"/>
      <c r="J23" s="62"/>
      <c r="K23" s="62"/>
      <c r="L23"/>
      <c r="M23"/>
      <c r="N23"/>
      <c r="O23"/>
      <c r="P23" s="22"/>
    </row>
    <row r="24" spans="1:16" ht="15.75" thickBot="1" x14ac:dyDescent="0.3">
      <c r="A24" s="22"/>
      <c r="B24" s="136" t="s">
        <v>19</v>
      </c>
      <c r="C24" s="137"/>
      <c r="D24" s="137"/>
      <c r="E24" s="138"/>
      <c r="F24" s="41" t="s">
        <v>13</v>
      </c>
      <c r="G24" s="136" t="s">
        <v>14</v>
      </c>
      <c r="H24" s="138"/>
      <c r="I24" s="26"/>
      <c r="J24"/>
      <c r="K24" s="66" t="s">
        <v>41</v>
      </c>
      <c r="L24" s="67"/>
      <c r="M24" s="88">
        <f>I13*J13+I14*J14+I15*J15+I16*J16+I17*J17+I18*J18+I19*J19+I20*J20</f>
        <v>128</v>
      </c>
      <c r="N24" s="65"/>
      <c r="O24"/>
      <c r="P24" s="22"/>
    </row>
    <row r="25" spans="1:16" x14ac:dyDescent="0.25">
      <c r="A25" s="22"/>
      <c r="B25" s="139" t="s">
        <v>58</v>
      </c>
      <c r="C25" s="140"/>
      <c r="D25" s="140"/>
      <c r="E25" s="140"/>
      <c r="F25" s="5">
        <v>2.6499999999999999E-2</v>
      </c>
      <c r="G25" s="141"/>
      <c r="H25" s="142"/>
      <c r="I25" s="43"/>
      <c r="J25"/>
      <c r="K25" s="161" t="str">
        <f>CONCATENATE(Formules!A12,Plafond_PES)</f>
        <v>Bonification PES &gt; 415</v>
      </c>
      <c r="L25" s="162"/>
      <c r="M25" s="45">
        <f>IF(M24-Plafond_PES &gt; 0,M24-Plafond_PES,0)</f>
        <v>0</v>
      </c>
      <c r="N25" s="47">
        <f>M25*0.03</f>
        <v>0</v>
      </c>
      <c r="O25"/>
      <c r="P25" s="22"/>
    </row>
    <row r="26" spans="1:16" x14ac:dyDescent="0.25">
      <c r="A26" s="22"/>
      <c r="B26" s="143" t="s">
        <v>59</v>
      </c>
      <c r="C26" s="144"/>
      <c r="D26" s="144"/>
      <c r="E26" s="144"/>
      <c r="F26" s="6">
        <v>3.9699999999999999E-2</v>
      </c>
      <c r="G26" s="145"/>
      <c r="H26" s="146"/>
      <c r="I26" s="43"/>
      <c r="J26"/>
      <c r="K26" s="44" t="s">
        <v>11</v>
      </c>
      <c r="L26" s="68"/>
      <c r="M26" s="45">
        <f>IF((K21-160)&lt;1,0,K21-160)</f>
        <v>0</v>
      </c>
      <c r="N26" s="46">
        <f>(M26^2)*0.1</f>
        <v>0</v>
      </c>
      <c r="O26"/>
      <c r="P26" s="22"/>
    </row>
    <row r="27" spans="1:16" ht="18.75" x14ac:dyDescent="0.3">
      <c r="A27" s="22"/>
      <c r="B27" s="143"/>
      <c r="C27" s="144"/>
      <c r="D27" s="144"/>
      <c r="E27" s="144"/>
      <c r="F27" s="6"/>
      <c r="G27" s="145"/>
      <c r="H27" s="146"/>
      <c r="I27" s="43"/>
      <c r="J27"/>
      <c r="K27" s="44" t="s">
        <v>12</v>
      </c>
      <c r="L27" s="68"/>
      <c r="M27" s="45">
        <f>IF(K21&lt;75,0,K21)</f>
        <v>0</v>
      </c>
      <c r="N27" s="47">
        <f>M27*0.01</f>
        <v>0</v>
      </c>
      <c r="O27"/>
      <c r="P27" s="22"/>
    </row>
    <row r="28" spans="1:16" x14ac:dyDescent="0.25">
      <c r="A28" s="22"/>
      <c r="B28" s="143"/>
      <c r="C28" s="144"/>
      <c r="D28" s="144"/>
      <c r="E28" s="144"/>
      <c r="F28" s="6"/>
      <c r="G28" s="145"/>
      <c r="H28" s="146"/>
      <c r="I28" s="43"/>
      <c r="J28"/>
      <c r="K28" s="157" t="s">
        <v>15</v>
      </c>
      <c r="L28" s="158"/>
      <c r="M28" s="158"/>
      <c r="N28" s="46">
        <f>F31*40+G31*40</f>
        <v>2.6479999999999997</v>
      </c>
      <c r="O28"/>
      <c r="P28" s="22"/>
    </row>
    <row r="29" spans="1:16" ht="15.75" thickBot="1" x14ac:dyDescent="0.3">
      <c r="A29" s="22"/>
      <c r="B29" s="143"/>
      <c r="C29" s="144"/>
      <c r="D29" s="144"/>
      <c r="E29" s="144"/>
      <c r="F29" s="6"/>
      <c r="G29" s="145"/>
      <c r="H29" s="146"/>
      <c r="I29" s="43"/>
      <c r="J29"/>
      <c r="K29" s="128" t="s">
        <v>43</v>
      </c>
      <c r="L29" s="129"/>
      <c r="M29" s="129"/>
      <c r="N29" s="48">
        <f>F40</f>
        <v>0</v>
      </c>
      <c r="O29"/>
      <c r="P29" s="22"/>
    </row>
    <row r="30" spans="1:16" ht="16.5" thickBot="1" x14ac:dyDescent="0.3">
      <c r="A30" s="22"/>
      <c r="B30" s="130"/>
      <c r="C30" s="131"/>
      <c r="D30" s="131"/>
      <c r="E30" s="131"/>
      <c r="F30" s="3"/>
      <c r="G30" s="132"/>
      <c r="H30" s="133"/>
      <c r="I30" s="43"/>
      <c r="J30"/>
      <c r="K30" s="134" t="s">
        <v>18</v>
      </c>
      <c r="L30" s="135"/>
      <c r="M30" s="135"/>
      <c r="N30" s="49">
        <f>SUM(N25:N29,O21)</f>
        <v>39.756</v>
      </c>
      <c r="O30"/>
      <c r="P30" s="22"/>
    </row>
    <row r="31" spans="1:16" ht="16.5" thickBot="1" x14ac:dyDescent="0.3">
      <c r="A31" s="22"/>
      <c r="B31"/>
      <c r="C31"/>
      <c r="D31"/>
      <c r="E31" s="9"/>
      <c r="F31" s="51">
        <f>SUM(F25:F30)</f>
        <v>6.6199999999999995E-2</v>
      </c>
      <c r="G31" s="147">
        <f>SUM(G25:H30)</f>
        <v>0</v>
      </c>
      <c r="H31" s="148"/>
      <c r="I31" s="52"/>
      <c r="J31"/>
      <c r="K31" s="149" t="s">
        <v>26</v>
      </c>
      <c r="L31" s="150"/>
      <c r="M31" s="150"/>
      <c r="N31" s="50">
        <f>IF(N30/80&gt;0.45,0.5,N30/80)</f>
        <v>0.5</v>
      </c>
      <c r="O31"/>
      <c r="P31" s="22"/>
    </row>
    <row r="32" spans="1:16" ht="15.75" thickBot="1" x14ac:dyDescent="0.3">
      <c r="A32" s="22"/>
      <c r="B32"/>
      <c r="C32"/>
      <c r="D32"/>
      <c r="E32" s="9"/>
      <c r="F32"/>
      <c r="G32"/>
      <c r="H32"/>
      <c r="I32"/>
      <c r="J32"/>
      <c r="K32"/>
      <c r="L32"/>
      <c r="M32"/>
      <c r="N32"/>
      <c r="O32"/>
      <c r="P32" s="22"/>
    </row>
    <row r="33" spans="1:16" ht="30.75" thickBot="1" x14ac:dyDescent="0.3">
      <c r="A33" s="22"/>
      <c r="B33" s="69" t="s">
        <v>44</v>
      </c>
      <c r="C33" s="69" t="s">
        <v>4</v>
      </c>
      <c r="D33" s="69" t="s">
        <v>42</v>
      </c>
      <c r="E33" s="70" t="s">
        <v>46</v>
      </c>
      <c r="F33" s="71" t="s">
        <v>45</v>
      </c>
      <c r="G33"/>
      <c r="H33"/>
      <c r="I33"/>
      <c r="J33"/>
      <c r="K33"/>
      <c r="L33"/>
      <c r="M33"/>
      <c r="N33"/>
      <c r="O33"/>
      <c r="P33" s="22"/>
    </row>
    <row r="34" spans="1:16" x14ac:dyDescent="0.25">
      <c r="A34" s="22"/>
      <c r="B34" s="75"/>
      <c r="C34" s="76"/>
      <c r="D34" s="1"/>
      <c r="E34" s="77"/>
      <c r="F34" s="72">
        <f t="shared" ref="F34:F39" si="6">IF(C34&gt;0,(C34/D34)*40*0.89*E34,0)</f>
        <v>0</v>
      </c>
      <c r="G34"/>
      <c r="H34"/>
      <c r="I34"/>
      <c r="J34"/>
      <c r="K34"/>
      <c r="L34"/>
      <c r="M34"/>
      <c r="N34"/>
      <c r="O34"/>
      <c r="P34" s="22"/>
    </row>
    <row r="35" spans="1:16" x14ac:dyDescent="0.25">
      <c r="A35" s="22"/>
      <c r="B35" s="78"/>
      <c r="C35" s="79"/>
      <c r="D35" s="2"/>
      <c r="E35" s="80"/>
      <c r="F35" s="72">
        <f t="shared" si="6"/>
        <v>0</v>
      </c>
      <c r="G35"/>
      <c r="H35"/>
      <c r="I35"/>
      <c r="J35"/>
      <c r="K35"/>
      <c r="L35"/>
      <c r="M35"/>
      <c r="N35"/>
      <c r="O35"/>
      <c r="P35" s="22"/>
    </row>
    <row r="36" spans="1:16" x14ac:dyDescent="0.25">
      <c r="A36" s="22"/>
      <c r="B36" s="78"/>
      <c r="C36" s="79"/>
      <c r="D36" s="2"/>
      <c r="E36" s="80"/>
      <c r="F36" s="72">
        <f t="shared" si="6"/>
        <v>0</v>
      </c>
      <c r="G36"/>
      <c r="H36"/>
      <c r="I36"/>
      <c r="J36"/>
      <c r="K36"/>
      <c r="L36"/>
      <c r="M36"/>
      <c r="N36"/>
      <c r="O36"/>
      <c r="P36" s="22"/>
    </row>
    <row r="37" spans="1:16" x14ac:dyDescent="0.25">
      <c r="A37" s="22"/>
      <c r="B37" s="78"/>
      <c r="C37" s="79"/>
      <c r="D37" s="2"/>
      <c r="E37" s="80"/>
      <c r="F37" s="72">
        <f t="shared" si="6"/>
        <v>0</v>
      </c>
      <c r="G37"/>
      <c r="H37"/>
      <c r="I37"/>
      <c r="J37"/>
      <c r="K37"/>
      <c r="L37"/>
      <c r="M37"/>
      <c r="N37"/>
      <c r="O37"/>
      <c r="P37" s="22"/>
    </row>
    <row r="38" spans="1:16" x14ac:dyDescent="0.25">
      <c r="A38" s="22"/>
      <c r="B38" s="78"/>
      <c r="C38" s="79"/>
      <c r="D38" s="2"/>
      <c r="E38" s="80"/>
      <c r="F38" s="72">
        <f t="shared" si="6"/>
        <v>0</v>
      </c>
      <c r="G38"/>
      <c r="H38"/>
      <c r="I38"/>
      <c r="J38"/>
      <c r="K38"/>
      <c r="L38"/>
      <c r="M38"/>
      <c r="N38"/>
      <c r="O38"/>
      <c r="P38" s="22"/>
    </row>
    <row r="39" spans="1:16" ht="15.75" thickBot="1" x14ac:dyDescent="0.3">
      <c r="A39" s="22"/>
      <c r="B39" s="81"/>
      <c r="C39" s="82"/>
      <c r="D39" s="3"/>
      <c r="E39" s="83"/>
      <c r="F39" s="73">
        <f t="shared" si="6"/>
        <v>0</v>
      </c>
      <c r="G39"/>
      <c r="H39"/>
      <c r="I39"/>
      <c r="J39"/>
      <c r="K39"/>
      <c r="L39"/>
      <c r="M39"/>
      <c r="N39"/>
      <c r="O39"/>
      <c r="P39" s="22"/>
    </row>
    <row r="40" spans="1:16" ht="15.75" thickBot="1" x14ac:dyDescent="0.3">
      <c r="A40" s="22"/>
      <c r="B40"/>
      <c r="C40"/>
      <c r="D40"/>
      <c r="E40"/>
      <c r="F40" s="74">
        <f>SUM(F34:F39)</f>
        <v>0</v>
      </c>
      <c r="G40"/>
      <c r="H40"/>
      <c r="I40"/>
      <c r="J40"/>
      <c r="K40"/>
      <c r="L40"/>
      <c r="M40"/>
      <c r="N40"/>
      <c r="O40"/>
      <c r="P40" s="22"/>
    </row>
    <row r="41" spans="1:16" x14ac:dyDescent="0.25">
      <c r="A41" s="22"/>
      <c r="B41"/>
      <c r="C41"/>
      <c r="D41"/>
      <c r="E41" s="9"/>
      <c r="F41"/>
      <c r="G41"/>
      <c r="H41"/>
      <c r="I41"/>
      <c r="J41"/>
      <c r="K41"/>
      <c r="L41"/>
      <c r="M41"/>
      <c r="N41"/>
      <c r="O41"/>
      <c r="P41" s="22"/>
    </row>
    <row r="42" spans="1:16" x14ac:dyDescent="0.25">
      <c r="A42" s="22"/>
      <c r="B42" s="23"/>
      <c r="C42" s="23"/>
      <c r="D42" s="23"/>
      <c r="E42" s="24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4" spans="1:16" x14ac:dyDescent="0.25">
      <c r="A44" s="53"/>
      <c r="B44" s="54"/>
      <c r="C44" s="54"/>
      <c r="D44" s="54"/>
      <c r="E44" s="55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9.5" thickBot="1" x14ac:dyDescent="0.35">
      <c r="A45" s="53"/>
      <c r="B45" s="25" t="s">
        <v>24</v>
      </c>
      <c r="C45" s="25"/>
      <c r="D45" s="25"/>
      <c r="E45" s="9"/>
      <c r="F45"/>
      <c r="G45"/>
      <c r="H45"/>
      <c r="I45"/>
      <c r="J45"/>
      <c r="K45"/>
      <c r="L45"/>
      <c r="M45"/>
      <c r="N45"/>
      <c r="O45"/>
      <c r="P45" s="53"/>
    </row>
    <row r="46" spans="1:16" ht="15.75" thickBot="1" x14ac:dyDescent="0.3">
      <c r="A46" s="53"/>
      <c r="B46"/>
      <c r="C46"/>
      <c r="D46"/>
      <c r="E46" s="9"/>
      <c r="F46"/>
      <c r="G46" s="136" t="s">
        <v>9</v>
      </c>
      <c r="H46" s="138"/>
      <c r="I46" s="26"/>
      <c r="J46"/>
      <c r="K46"/>
      <c r="L46"/>
      <c r="M46"/>
      <c r="N46"/>
      <c r="O46"/>
      <c r="P46" s="53"/>
    </row>
    <row r="47" spans="1:16" ht="15.75" thickBot="1" x14ac:dyDescent="0.3">
      <c r="A47" s="53"/>
      <c r="B47" s="27" t="s">
        <v>34</v>
      </c>
      <c r="C47" s="27" t="s">
        <v>32</v>
      </c>
      <c r="D47" s="27" t="s">
        <v>35</v>
      </c>
      <c r="E47" s="27" t="s">
        <v>2</v>
      </c>
      <c r="F47" s="27" t="s">
        <v>1</v>
      </c>
      <c r="G47" s="27" t="s">
        <v>3</v>
      </c>
      <c r="H47" s="27" t="s">
        <v>49</v>
      </c>
      <c r="I47" s="27"/>
      <c r="J47" s="27" t="s">
        <v>4</v>
      </c>
      <c r="K47" s="27" t="s">
        <v>39</v>
      </c>
      <c r="L47" s="27" t="s">
        <v>5</v>
      </c>
      <c r="M47" s="27" t="s">
        <v>6</v>
      </c>
      <c r="N47" s="27" t="s">
        <v>7</v>
      </c>
      <c r="O47" s="27" t="s">
        <v>8</v>
      </c>
      <c r="P47" s="53"/>
    </row>
    <row r="48" spans="1:16" ht="15.75" thickBot="1" x14ac:dyDescent="0.3">
      <c r="A48" s="53"/>
      <c r="B48" s="56"/>
      <c r="C48" s="57"/>
      <c r="D48" s="57"/>
      <c r="E48" s="58"/>
      <c r="F48" s="57"/>
      <c r="G48" s="57"/>
      <c r="H48" s="57"/>
      <c r="I48" s="57"/>
      <c r="J48" s="57"/>
      <c r="K48" s="59"/>
      <c r="L48" s="59">
        <f>E58</f>
        <v>0.9</v>
      </c>
      <c r="M48" s="59" t="s">
        <v>47</v>
      </c>
      <c r="N48" s="59" t="s">
        <v>10</v>
      </c>
      <c r="O48" s="86"/>
      <c r="P48" s="53"/>
    </row>
    <row r="49" spans="1:16" x14ac:dyDescent="0.25">
      <c r="A49" s="53"/>
      <c r="B49" s="28">
        <f>IF(ISBLANK(E49),0,1)</f>
        <v>1</v>
      </c>
      <c r="C49" s="7">
        <v>4</v>
      </c>
      <c r="D49" s="7" t="b">
        <v>1</v>
      </c>
      <c r="E49" s="2" t="s">
        <v>50</v>
      </c>
      <c r="F49" s="84" t="s">
        <v>51</v>
      </c>
      <c r="G49" s="118"/>
      <c r="H49" s="102">
        <v>8</v>
      </c>
      <c r="I49" s="9">
        <f>SUM(G49:H49)</f>
        <v>8</v>
      </c>
      <c r="J49" s="2">
        <v>5</v>
      </c>
      <c r="K49" s="45">
        <f>IF($G$6=TRUE,0,IF(OR(C49=2,C49=4),J49,0))</f>
        <v>5</v>
      </c>
      <c r="L49" s="29">
        <f>IF(B49=TRUE,$E$58*SUM(G49:H49)*B49,$E$58*SUM(G49:H49)*D49)</f>
        <v>7.2</v>
      </c>
      <c r="M49" s="29">
        <f>IF(C49=4,SUM(G49:H49)*1.28,SUM(G49:H49)*1.2)</f>
        <v>10.24</v>
      </c>
      <c r="N49" s="30">
        <f>SUM(G49:H49)*J49*0.04</f>
        <v>1.6</v>
      </c>
      <c r="O49" s="31">
        <f>SUM(L49:N49)</f>
        <v>19.040000000000003</v>
      </c>
      <c r="P49" s="53"/>
    </row>
    <row r="50" spans="1:16" x14ac:dyDescent="0.25">
      <c r="A50" s="53"/>
      <c r="B50" s="28">
        <f>IF(ISBLANK(E50),0,IF(COUNTIF(E49:E49,E50)&gt;=1,0,1))</f>
        <v>0</v>
      </c>
      <c r="C50" s="7">
        <v>4</v>
      </c>
      <c r="D50" s="7" t="b">
        <v>0</v>
      </c>
      <c r="E50" s="2" t="s">
        <v>50</v>
      </c>
      <c r="F50" s="84" t="s">
        <v>51</v>
      </c>
      <c r="G50" s="118"/>
      <c r="H50" s="102">
        <v>8</v>
      </c>
      <c r="I50" s="9">
        <f t="shared" ref="I50:I56" si="7">SUM(G50:H50)</f>
        <v>8</v>
      </c>
      <c r="J50" s="2">
        <v>5</v>
      </c>
      <c r="K50" s="45">
        <f t="shared" ref="K50:K56" si="8">IF($G$6=TRUE,0,IF(OR(C50=2,C50=4),J50,0))</f>
        <v>5</v>
      </c>
      <c r="L50" s="29">
        <f t="shared" ref="L50:L56" si="9">IF(B50=TRUE,$E$58*SUM(G50:H50)*B50,$E$58*SUM(G50:H50)*D50)</f>
        <v>0</v>
      </c>
      <c r="M50" s="29">
        <f t="shared" ref="M50:M56" si="10">IF(C50=4,SUM(G50:H50)*1.28,SUM(G50:H50)*1.2)</f>
        <v>10.24</v>
      </c>
      <c r="N50" s="30">
        <f t="shared" ref="N50:N56" si="11">SUM(G50:H50)*J50*0.04</f>
        <v>1.6</v>
      </c>
      <c r="O50" s="31">
        <f t="shared" ref="O50:O56" si="12">SUM(L50:N50)</f>
        <v>11.84</v>
      </c>
      <c r="P50" s="53"/>
    </row>
    <row r="51" spans="1:16" x14ac:dyDescent="0.25">
      <c r="A51" s="53"/>
      <c r="B51" s="28">
        <f>IF(ISBLANK($E51),0,IF(COUNTIF($E$49:$E50,E51)&gt;=1,0,1))</f>
        <v>0</v>
      </c>
      <c r="C51" s="7">
        <v>2</v>
      </c>
      <c r="D51" s="7" t="b">
        <v>1</v>
      </c>
      <c r="E51" s="2" t="s">
        <v>50</v>
      </c>
      <c r="F51" s="84" t="s">
        <v>51</v>
      </c>
      <c r="G51" s="118">
        <v>1</v>
      </c>
      <c r="H51" s="102"/>
      <c r="I51" s="9">
        <f t="shared" si="7"/>
        <v>1</v>
      </c>
      <c r="J51" s="2">
        <v>35</v>
      </c>
      <c r="K51" s="45">
        <f t="shared" si="8"/>
        <v>35</v>
      </c>
      <c r="L51" s="29">
        <f t="shared" si="9"/>
        <v>0.9</v>
      </c>
      <c r="M51" s="29">
        <f t="shared" si="10"/>
        <v>1.2</v>
      </c>
      <c r="N51" s="30">
        <f t="shared" si="11"/>
        <v>1.4000000000000001</v>
      </c>
      <c r="O51" s="31">
        <f t="shared" si="12"/>
        <v>3.5</v>
      </c>
      <c r="P51" s="53"/>
    </row>
    <row r="52" spans="1:16" x14ac:dyDescent="0.25">
      <c r="A52" s="53"/>
      <c r="B52" s="28">
        <f>IF(ISBLANK($E52),0,IF(COUNTIF($E$49:$E51,E52)&gt;=1,0,1))</f>
        <v>0</v>
      </c>
      <c r="C52" s="7">
        <v>2</v>
      </c>
      <c r="D52" s="7" t="b">
        <v>0</v>
      </c>
      <c r="E52" s="2" t="s">
        <v>50</v>
      </c>
      <c r="F52" s="84" t="s">
        <v>51</v>
      </c>
      <c r="G52" s="118">
        <v>1</v>
      </c>
      <c r="H52" s="102"/>
      <c r="I52" s="9">
        <f t="shared" si="7"/>
        <v>1</v>
      </c>
      <c r="J52" s="2">
        <v>29</v>
      </c>
      <c r="K52" s="45">
        <f t="shared" si="8"/>
        <v>29</v>
      </c>
      <c r="L52" s="29">
        <f t="shared" si="9"/>
        <v>0</v>
      </c>
      <c r="M52" s="29">
        <f t="shared" si="10"/>
        <v>1.2</v>
      </c>
      <c r="N52" s="30">
        <f t="shared" si="11"/>
        <v>1.1599999999999999</v>
      </c>
      <c r="O52" s="31">
        <f t="shared" si="12"/>
        <v>2.36</v>
      </c>
      <c r="P52" s="53"/>
    </row>
    <row r="53" spans="1:16" x14ac:dyDescent="0.25">
      <c r="A53" s="53"/>
      <c r="B53" s="28">
        <f>IF(ISBLANK($E53),0,IF(COUNTIF($E$49:$E52,E53)&gt;=1,0,1))</f>
        <v>0</v>
      </c>
      <c r="C53" s="7">
        <v>3</v>
      </c>
      <c r="D53" s="7" t="b">
        <v>1</v>
      </c>
      <c r="E53" s="2" t="s">
        <v>50</v>
      </c>
      <c r="F53" s="84" t="s">
        <v>51</v>
      </c>
      <c r="G53" s="118"/>
      <c r="H53" s="102">
        <v>1</v>
      </c>
      <c r="I53" s="9">
        <f t="shared" si="7"/>
        <v>1</v>
      </c>
      <c r="J53" s="2">
        <v>21</v>
      </c>
      <c r="K53" s="45">
        <f t="shared" si="8"/>
        <v>0</v>
      </c>
      <c r="L53" s="29">
        <f t="shared" si="9"/>
        <v>0.9</v>
      </c>
      <c r="M53" s="29">
        <f t="shared" si="10"/>
        <v>1.2</v>
      </c>
      <c r="N53" s="30">
        <f t="shared" si="11"/>
        <v>0.84</v>
      </c>
      <c r="O53" s="31">
        <f t="shared" si="12"/>
        <v>2.94</v>
      </c>
      <c r="P53" s="53"/>
    </row>
    <row r="54" spans="1:16" x14ac:dyDescent="0.25">
      <c r="A54" s="53"/>
      <c r="B54" s="28">
        <f>IF(ISBLANK($E54),0,IF(COUNTIF($E$49:$E53,E54)&gt;=1,0,1))</f>
        <v>0</v>
      </c>
      <c r="C54" s="7">
        <v>3</v>
      </c>
      <c r="D54" s="7" t="b">
        <v>0</v>
      </c>
      <c r="E54" s="2" t="s">
        <v>50</v>
      </c>
      <c r="F54" s="84" t="s">
        <v>51</v>
      </c>
      <c r="G54" s="104"/>
      <c r="H54" s="102">
        <v>1</v>
      </c>
      <c r="I54" s="9">
        <f t="shared" si="7"/>
        <v>1</v>
      </c>
      <c r="J54" s="2">
        <v>14</v>
      </c>
      <c r="K54" s="45">
        <f t="shared" si="8"/>
        <v>0</v>
      </c>
      <c r="L54" s="29">
        <f t="shared" si="9"/>
        <v>0</v>
      </c>
      <c r="M54" s="29">
        <f t="shared" si="10"/>
        <v>1.2</v>
      </c>
      <c r="N54" s="30">
        <f t="shared" si="11"/>
        <v>0.56000000000000005</v>
      </c>
      <c r="O54" s="31">
        <f t="shared" si="12"/>
        <v>1.76</v>
      </c>
      <c r="P54" s="53"/>
    </row>
    <row r="55" spans="1:16" x14ac:dyDescent="0.25">
      <c r="A55" s="53"/>
      <c r="B55" s="28">
        <f>IF(ISBLANK($E55),0,IF(COUNTIF($E$49:$E54,E55)&gt;=1,0,1))</f>
        <v>0</v>
      </c>
      <c r="C55" s="7">
        <v>1</v>
      </c>
      <c r="D55" s="7"/>
      <c r="E55" s="2"/>
      <c r="F55" s="84"/>
      <c r="G55" s="104"/>
      <c r="H55" s="102"/>
      <c r="I55" s="9">
        <f t="shared" si="7"/>
        <v>0</v>
      </c>
      <c r="J55" s="2"/>
      <c r="K55" s="45">
        <f t="shared" si="8"/>
        <v>0</v>
      </c>
      <c r="L55" s="29">
        <f t="shared" si="9"/>
        <v>0</v>
      </c>
      <c r="M55" s="29">
        <f t="shared" si="10"/>
        <v>0</v>
      </c>
      <c r="N55" s="30">
        <f t="shared" si="11"/>
        <v>0</v>
      </c>
      <c r="O55" s="31">
        <f t="shared" si="12"/>
        <v>0</v>
      </c>
      <c r="P55" s="53"/>
    </row>
    <row r="56" spans="1:16" ht="15.75" thickBot="1" x14ac:dyDescent="0.3">
      <c r="A56" s="53"/>
      <c r="B56" s="32">
        <f>IF(ISBLANK($E56),0,IF(COUNTIF($E$49:$E55,E56)&gt;=1,0,1))</f>
        <v>0</v>
      </c>
      <c r="C56" s="8"/>
      <c r="D56" s="8"/>
      <c r="E56" s="3"/>
      <c r="F56" s="4"/>
      <c r="G56" s="103"/>
      <c r="H56" s="103"/>
      <c r="I56" s="33">
        <f t="shared" si="7"/>
        <v>0</v>
      </c>
      <c r="J56" s="3"/>
      <c r="K56" s="100">
        <f t="shared" si="8"/>
        <v>0</v>
      </c>
      <c r="L56" s="29">
        <f t="shared" si="9"/>
        <v>0</v>
      </c>
      <c r="M56" s="34">
        <f t="shared" si="10"/>
        <v>0</v>
      </c>
      <c r="N56" s="30">
        <f t="shared" si="11"/>
        <v>0</v>
      </c>
      <c r="O56" s="31">
        <f t="shared" si="12"/>
        <v>0</v>
      </c>
      <c r="P56" s="53"/>
    </row>
    <row r="57" spans="1:16" ht="15.75" thickBot="1" x14ac:dyDescent="0.3">
      <c r="A57" s="53"/>
      <c r="B57" s="151" t="s">
        <v>17</v>
      </c>
      <c r="C57" s="152"/>
      <c r="D57" s="152"/>
      <c r="E57" s="35">
        <f>IF(G6=TRUE,K6,SUM(IF(B49,1,0),IF(B50,1,0),IF(B51,1,0),IF(B52,1,0),IF(B53,1,0),IF(B54,1,0),IF(B55,1,0),IF(B56,1,0)))</f>
        <v>1</v>
      </c>
      <c r="F57" s="36"/>
      <c r="G57" s="153">
        <f>SUM(G49:H56)</f>
        <v>20</v>
      </c>
      <c r="H57" s="154"/>
      <c r="I57" s="60"/>
      <c r="J57" s="61">
        <f>SUM(J49:J56)</f>
        <v>109</v>
      </c>
      <c r="K57" s="64">
        <f>IF($G$6=TRUE,0, SUMIF(I49:I56,"&gt;=1",K49:K56))</f>
        <v>74</v>
      </c>
      <c r="L57" s="101">
        <f>SUM(L49:L56)</f>
        <v>9</v>
      </c>
      <c r="M57" s="101">
        <f>SUM(M49:M56)</f>
        <v>25.279999999999998</v>
      </c>
      <c r="N57" s="101">
        <f>SUM(N49:N56)</f>
        <v>7.16</v>
      </c>
      <c r="O57" s="87">
        <f t="shared" ref="O57" si="13">SUM(L57:N57)</f>
        <v>41.44</v>
      </c>
      <c r="P57" s="53"/>
    </row>
    <row r="58" spans="1:16" ht="15.75" thickBot="1" x14ac:dyDescent="0.3">
      <c r="A58" s="53"/>
      <c r="B58" s="155" t="s">
        <v>16</v>
      </c>
      <c r="C58" s="156"/>
      <c r="D58" s="156"/>
      <c r="E58" s="38">
        <f>IF(E57=1,0.9,IF(E57=2,0.9,IF(E57=3,1.1,IF(E57&gt;=4,1.75,0))))</f>
        <v>0.9</v>
      </c>
      <c r="F58" s="107" t="s">
        <v>60</v>
      </c>
      <c r="G58" s="159">
        <f>G57*15</f>
        <v>300</v>
      </c>
      <c r="H58" s="160"/>
      <c r="I58" s="9"/>
      <c r="J58"/>
      <c r="K58"/>
      <c r="L58" s="39"/>
      <c r="M58" s="39"/>
      <c r="N58"/>
      <c r="O58" s="40"/>
      <c r="P58" s="53"/>
    </row>
    <row r="59" spans="1:16" ht="15.75" thickBot="1" x14ac:dyDescent="0.3">
      <c r="A59" s="53"/>
      <c r="B59"/>
      <c r="C59"/>
      <c r="D59"/>
      <c r="E59" s="9"/>
      <c r="F59"/>
      <c r="G59"/>
      <c r="H59"/>
      <c r="I59"/>
      <c r="J59"/>
      <c r="K59"/>
      <c r="L59"/>
      <c r="M59"/>
      <c r="N59"/>
      <c r="O59"/>
      <c r="P59" s="53"/>
    </row>
    <row r="60" spans="1:16" ht="15.75" thickBot="1" x14ac:dyDescent="0.3">
      <c r="A60" s="53"/>
      <c r="B60" s="136" t="s">
        <v>19</v>
      </c>
      <c r="C60" s="137"/>
      <c r="D60" s="137"/>
      <c r="E60" s="138"/>
      <c r="F60" s="41" t="s">
        <v>13</v>
      </c>
      <c r="G60" s="136" t="s">
        <v>14</v>
      </c>
      <c r="H60" s="138"/>
      <c r="I60" s="26"/>
      <c r="J60"/>
      <c r="K60" s="66" t="s">
        <v>41</v>
      </c>
      <c r="L60" s="67"/>
      <c r="M60" s="88">
        <f>I49*J49+I50*J50+I51*J51+I52*J52+I53*J53+I54*J54+I55*J55+I56*J56</f>
        <v>179</v>
      </c>
      <c r="N60" s="42"/>
      <c r="O60"/>
      <c r="P60" s="53"/>
    </row>
    <row r="61" spans="1:16" x14ac:dyDescent="0.25">
      <c r="A61" s="53"/>
      <c r="B61" s="139"/>
      <c r="C61" s="140"/>
      <c r="D61" s="140"/>
      <c r="E61" s="140"/>
      <c r="F61" s="5"/>
      <c r="G61" s="141"/>
      <c r="H61" s="142"/>
      <c r="I61" s="43"/>
      <c r="J61"/>
      <c r="K61" s="44" t="str">
        <f>CONCATENATE(Formules!A12,Plafond_PES)</f>
        <v>Bonification PES &gt; 415</v>
      </c>
      <c r="L61" s="68"/>
      <c r="M61" s="45">
        <f>IF(M60-Plafond_PES &gt; 0,M60-Plafond_PES,0)</f>
        <v>0</v>
      </c>
      <c r="N61" s="47">
        <f>M61*0.03</f>
        <v>0</v>
      </c>
      <c r="O61"/>
      <c r="P61" s="53"/>
    </row>
    <row r="62" spans="1:16" x14ac:dyDescent="0.25">
      <c r="A62" s="53"/>
      <c r="B62" s="143"/>
      <c r="C62" s="144"/>
      <c r="D62" s="144"/>
      <c r="E62" s="144"/>
      <c r="F62" s="6"/>
      <c r="G62" s="145"/>
      <c r="H62" s="146"/>
      <c r="I62" s="43"/>
      <c r="J62"/>
      <c r="K62" s="44" t="s">
        <v>11</v>
      </c>
      <c r="L62" s="68"/>
      <c r="M62" s="45">
        <f>IF((K57-160)&lt;1,0,K57-160)</f>
        <v>0</v>
      </c>
      <c r="N62" s="46">
        <f>(M62^2)*0.1</f>
        <v>0</v>
      </c>
      <c r="O62"/>
      <c r="P62" s="53"/>
    </row>
    <row r="63" spans="1:16" ht="18.75" x14ac:dyDescent="0.3">
      <c r="A63" s="53"/>
      <c r="B63" s="143"/>
      <c r="C63" s="144"/>
      <c r="D63" s="144"/>
      <c r="E63" s="144"/>
      <c r="F63" s="6"/>
      <c r="G63" s="145"/>
      <c r="H63" s="146"/>
      <c r="I63" s="43"/>
      <c r="J63"/>
      <c r="K63" s="44" t="s">
        <v>12</v>
      </c>
      <c r="L63" s="68"/>
      <c r="M63" s="45">
        <f>IF(K57&lt;75,0,K57)</f>
        <v>0</v>
      </c>
      <c r="N63" s="47">
        <f>M63*0.01</f>
        <v>0</v>
      </c>
      <c r="O63"/>
      <c r="P63" s="53"/>
    </row>
    <row r="64" spans="1:16" x14ac:dyDescent="0.25">
      <c r="A64" s="53"/>
      <c r="B64" s="143"/>
      <c r="C64" s="144"/>
      <c r="D64" s="144"/>
      <c r="E64" s="144"/>
      <c r="F64" s="6"/>
      <c r="G64" s="145"/>
      <c r="H64" s="146"/>
      <c r="I64" s="43"/>
      <c r="J64"/>
      <c r="K64" s="44" t="s">
        <v>15</v>
      </c>
      <c r="L64" s="68"/>
      <c r="M64" s="68"/>
      <c r="N64" s="46">
        <f>F67*40+G67*40</f>
        <v>0</v>
      </c>
      <c r="O64"/>
      <c r="P64" s="53"/>
    </row>
    <row r="65" spans="1:16" ht="15.75" thickBot="1" x14ac:dyDescent="0.3">
      <c r="A65" s="53"/>
      <c r="B65" s="143"/>
      <c r="C65" s="144"/>
      <c r="D65" s="144"/>
      <c r="E65" s="144"/>
      <c r="F65" s="6"/>
      <c r="G65" s="145"/>
      <c r="H65" s="146"/>
      <c r="I65" s="43"/>
      <c r="J65"/>
      <c r="K65" s="128" t="s">
        <v>43</v>
      </c>
      <c r="L65" s="129"/>
      <c r="M65" s="129"/>
      <c r="N65" s="48">
        <f>F76</f>
        <v>0</v>
      </c>
      <c r="O65"/>
      <c r="P65" s="53"/>
    </row>
    <row r="66" spans="1:16" ht="16.5" thickBot="1" x14ac:dyDescent="0.3">
      <c r="A66" s="53"/>
      <c r="B66" s="130"/>
      <c r="C66" s="131"/>
      <c r="D66" s="131"/>
      <c r="E66" s="131"/>
      <c r="F66" s="3"/>
      <c r="G66" s="132"/>
      <c r="H66" s="133"/>
      <c r="I66" s="43"/>
      <c r="J66"/>
      <c r="K66" s="134" t="s">
        <v>30</v>
      </c>
      <c r="L66" s="135"/>
      <c r="M66" s="135"/>
      <c r="N66" s="49">
        <f>SUM(N61:N64,O57)</f>
        <v>41.44</v>
      </c>
      <c r="O66"/>
      <c r="P66" s="53"/>
    </row>
    <row r="67" spans="1:16" ht="16.5" thickBot="1" x14ac:dyDescent="0.3">
      <c r="A67" s="53"/>
      <c r="B67"/>
      <c r="C67"/>
      <c r="D67"/>
      <c r="E67" s="9"/>
      <c r="F67" s="51">
        <f>SUM(F61:F66)</f>
        <v>0</v>
      </c>
      <c r="G67" s="147">
        <f>SUM(G61:H66)</f>
        <v>0</v>
      </c>
      <c r="H67" s="148"/>
      <c r="I67" s="52"/>
      <c r="J67"/>
      <c r="K67" s="149" t="s">
        <v>31</v>
      </c>
      <c r="L67" s="150"/>
      <c r="M67" s="150"/>
      <c r="N67" s="50">
        <f>IF(N66/80&gt;0.45,0.5,N66/80)</f>
        <v>0.5</v>
      </c>
      <c r="O67"/>
      <c r="P67" s="53"/>
    </row>
    <row r="68" spans="1:16" ht="15.75" thickBot="1" x14ac:dyDescent="0.3">
      <c r="A68" s="53"/>
      <c r="B68"/>
      <c r="C68"/>
      <c r="D68"/>
      <c r="E68" s="9"/>
      <c r="F68"/>
      <c r="G68"/>
      <c r="H68"/>
      <c r="I68"/>
      <c r="J68"/>
      <c r="K68"/>
      <c r="L68"/>
      <c r="M68"/>
      <c r="N68"/>
      <c r="O68"/>
      <c r="P68" s="53"/>
    </row>
    <row r="69" spans="1:16" ht="30.75" thickBot="1" x14ac:dyDescent="0.3">
      <c r="A69" s="53"/>
      <c r="B69" s="69" t="s">
        <v>44</v>
      </c>
      <c r="C69" s="69" t="s">
        <v>4</v>
      </c>
      <c r="D69" s="69" t="s">
        <v>42</v>
      </c>
      <c r="E69" s="70" t="s">
        <v>46</v>
      </c>
      <c r="F69" s="71" t="s">
        <v>45</v>
      </c>
      <c r="G69"/>
      <c r="H69"/>
      <c r="I69"/>
      <c r="J69"/>
      <c r="K69"/>
      <c r="L69"/>
      <c r="M69"/>
      <c r="N69"/>
      <c r="O69"/>
      <c r="P69" s="53"/>
    </row>
    <row r="70" spans="1:16" x14ac:dyDescent="0.25">
      <c r="A70" s="53"/>
      <c r="B70" s="75"/>
      <c r="C70" s="76"/>
      <c r="D70" s="1"/>
      <c r="E70" s="77"/>
      <c r="F70" s="72">
        <f t="shared" ref="F70:F75" si="14">IF(C70&gt;0,(C70/D70)*40*0.89*E70,0)</f>
        <v>0</v>
      </c>
      <c r="G70"/>
      <c r="H70"/>
      <c r="I70"/>
      <c r="J70"/>
      <c r="K70"/>
      <c r="L70"/>
      <c r="M70"/>
      <c r="N70"/>
      <c r="O70"/>
      <c r="P70" s="53"/>
    </row>
    <row r="71" spans="1:16" x14ac:dyDescent="0.25">
      <c r="A71" s="53"/>
      <c r="B71" s="78"/>
      <c r="C71" s="79"/>
      <c r="D71" s="2"/>
      <c r="E71" s="80"/>
      <c r="F71" s="72">
        <f t="shared" si="14"/>
        <v>0</v>
      </c>
      <c r="G71"/>
      <c r="H71"/>
      <c r="I71"/>
      <c r="J71"/>
      <c r="K71"/>
      <c r="L71"/>
      <c r="M71"/>
      <c r="N71"/>
      <c r="O71"/>
      <c r="P71" s="53"/>
    </row>
    <row r="72" spans="1:16" x14ac:dyDescent="0.25">
      <c r="A72" s="53"/>
      <c r="B72" s="78"/>
      <c r="C72" s="79"/>
      <c r="D72" s="2"/>
      <c r="E72" s="80"/>
      <c r="F72" s="72">
        <f t="shared" si="14"/>
        <v>0</v>
      </c>
      <c r="G72"/>
      <c r="H72"/>
      <c r="I72"/>
      <c r="J72"/>
      <c r="K72"/>
      <c r="L72"/>
      <c r="M72"/>
      <c r="N72"/>
      <c r="O72"/>
      <c r="P72" s="53"/>
    </row>
    <row r="73" spans="1:16" x14ac:dyDescent="0.25">
      <c r="A73" s="53"/>
      <c r="B73" s="78"/>
      <c r="C73" s="79"/>
      <c r="D73" s="2"/>
      <c r="E73" s="80"/>
      <c r="F73" s="72">
        <f t="shared" si="14"/>
        <v>0</v>
      </c>
      <c r="G73"/>
      <c r="H73"/>
      <c r="I73"/>
      <c r="J73"/>
      <c r="K73"/>
      <c r="L73"/>
      <c r="M73"/>
      <c r="N73"/>
      <c r="O73"/>
      <c r="P73" s="53"/>
    </row>
    <row r="74" spans="1:16" x14ac:dyDescent="0.25">
      <c r="A74" s="53"/>
      <c r="B74" s="78"/>
      <c r="C74" s="79"/>
      <c r="D74" s="2"/>
      <c r="E74" s="80"/>
      <c r="F74" s="72">
        <f t="shared" si="14"/>
        <v>0</v>
      </c>
      <c r="G74"/>
      <c r="H74"/>
      <c r="I74"/>
      <c r="J74"/>
      <c r="K74"/>
      <c r="L74"/>
      <c r="M74"/>
      <c r="N74"/>
      <c r="O74"/>
      <c r="P74" s="53"/>
    </row>
    <row r="75" spans="1:16" ht="15.75" thickBot="1" x14ac:dyDescent="0.3">
      <c r="A75" s="53"/>
      <c r="B75" s="81"/>
      <c r="C75" s="82"/>
      <c r="D75" s="3"/>
      <c r="E75" s="83"/>
      <c r="F75" s="73">
        <f t="shared" si="14"/>
        <v>0</v>
      </c>
      <c r="G75"/>
      <c r="H75"/>
      <c r="I75"/>
      <c r="J75"/>
      <c r="K75"/>
      <c r="L75"/>
      <c r="M75"/>
      <c r="N75"/>
      <c r="O75"/>
      <c r="P75" s="53"/>
    </row>
    <row r="76" spans="1:16" ht="15.75" thickBot="1" x14ac:dyDescent="0.3">
      <c r="A76" s="53"/>
      <c r="B76"/>
      <c r="C76"/>
      <c r="D76"/>
      <c r="E76"/>
      <c r="F76" s="74">
        <f>SUM(F70:F75)</f>
        <v>0</v>
      </c>
      <c r="G76"/>
      <c r="H76"/>
      <c r="I76"/>
      <c r="J76"/>
      <c r="K76"/>
      <c r="L76"/>
      <c r="M76"/>
      <c r="N76"/>
      <c r="O76"/>
      <c r="P76" s="53"/>
    </row>
    <row r="77" spans="1:16" x14ac:dyDescent="0.25">
      <c r="A77" s="53"/>
      <c r="B77"/>
      <c r="C77"/>
      <c r="D77"/>
      <c r="E77" s="9"/>
      <c r="F77"/>
      <c r="G77"/>
      <c r="H77"/>
      <c r="I77"/>
      <c r="J77"/>
      <c r="K77"/>
      <c r="L77"/>
      <c r="M77"/>
      <c r="N77"/>
      <c r="O77"/>
      <c r="P77" s="53"/>
    </row>
    <row r="78" spans="1:16" x14ac:dyDescent="0.25">
      <c r="A78" s="53"/>
      <c r="B78" s="54"/>
      <c r="C78" s="54"/>
      <c r="D78" s="54"/>
      <c r="E78" s="55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</row>
  </sheetData>
  <mergeCells count="54">
    <mergeCell ref="K25:L25"/>
    <mergeCell ref="B1:O1"/>
    <mergeCell ref="G3:J3"/>
    <mergeCell ref="H5:K5"/>
    <mergeCell ref="H6:J6"/>
    <mergeCell ref="G10:H10"/>
    <mergeCell ref="B21:D21"/>
    <mergeCell ref="G21:H21"/>
    <mergeCell ref="B22:D22"/>
    <mergeCell ref="B24:E24"/>
    <mergeCell ref="G24:H24"/>
    <mergeCell ref="B25:E25"/>
    <mergeCell ref="G25:H25"/>
    <mergeCell ref="G22:H22"/>
    <mergeCell ref="B26:E26"/>
    <mergeCell ref="G26:H26"/>
    <mergeCell ref="B27:E27"/>
    <mergeCell ref="G27:H27"/>
    <mergeCell ref="B28:E28"/>
    <mergeCell ref="G28:H28"/>
    <mergeCell ref="G57:H57"/>
    <mergeCell ref="B58:D58"/>
    <mergeCell ref="K28:M28"/>
    <mergeCell ref="B29:E29"/>
    <mergeCell ref="G29:H29"/>
    <mergeCell ref="K29:M29"/>
    <mergeCell ref="B30:E30"/>
    <mergeCell ref="G30:H30"/>
    <mergeCell ref="K30:M30"/>
    <mergeCell ref="G58:H58"/>
    <mergeCell ref="G67:H67"/>
    <mergeCell ref="K67:M67"/>
    <mergeCell ref="B63:E63"/>
    <mergeCell ref="G63:H63"/>
    <mergeCell ref="B64:E64"/>
    <mergeCell ref="G64:H64"/>
    <mergeCell ref="B65:E65"/>
    <mergeCell ref="G65:H65"/>
    <mergeCell ref="R14:V15"/>
    <mergeCell ref="R16:V16"/>
    <mergeCell ref="K65:M65"/>
    <mergeCell ref="B66:E66"/>
    <mergeCell ref="G66:H66"/>
    <mergeCell ref="K66:M66"/>
    <mergeCell ref="B60:E60"/>
    <mergeCell ref="G60:H60"/>
    <mergeCell ref="B61:E61"/>
    <mergeCell ref="G61:H61"/>
    <mergeCell ref="B62:E62"/>
    <mergeCell ref="G62:H62"/>
    <mergeCell ref="G31:H31"/>
    <mergeCell ref="K31:M31"/>
    <mergeCell ref="G46:H46"/>
    <mergeCell ref="B57:D57"/>
  </mergeCells>
  <conditionalFormatting sqref="O13:O21 J13:N20">
    <cfRule type="cellIs" dxfId="43" priority="19" operator="between">
      <formula>0.01</formula>
      <formula>100</formula>
    </cfRule>
  </conditionalFormatting>
  <conditionalFormatting sqref="F21:I21 L21:N21 J57">
    <cfRule type="cellIs" dxfId="42" priority="18" operator="between">
      <formula>0.01</formula>
      <formula>400</formula>
    </cfRule>
  </conditionalFormatting>
  <conditionalFormatting sqref="J56">
    <cfRule type="cellIs" dxfId="41" priority="17" operator="between">
      <formula>0.01</formula>
      <formula>100</formula>
    </cfRule>
  </conditionalFormatting>
  <conditionalFormatting sqref="F57:I57">
    <cfRule type="cellIs" dxfId="40" priority="16" operator="between">
      <formula>0.01</formula>
      <formula>400</formula>
    </cfRule>
  </conditionalFormatting>
  <conditionalFormatting sqref="J21:K21">
    <cfRule type="cellIs" dxfId="39" priority="15" operator="between">
      <formula>0.01</formula>
      <formula>1000</formula>
    </cfRule>
  </conditionalFormatting>
  <conditionalFormatting sqref="B13:B20">
    <cfRule type="cellIs" dxfId="38" priority="14" operator="greaterThan">
      <formula>0</formula>
    </cfRule>
  </conditionalFormatting>
  <conditionalFormatting sqref="B49:B56">
    <cfRule type="cellIs" dxfId="37" priority="13" operator="greaterThan">
      <formula>0</formula>
    </cfRule>
  </conditionalFormatting>
  <conditionalFormatting sqref="F70:F75">
    <cfRule type="cellIs" dxfId="36" priority="12" operator="greaterThan">
      <formula>0</formula>
    </cfRule>
  </conditionalFormatting>
  <conditionalFormatting sqref="F34:F39">
    <cfRule type="cellIs" dxfId="35" priority="11" operator="greaterThan">
      <formula>0</formula>
    </cfRule>
  </conditionalFormatting>
  <conditionalFormatting sqref="J49:J55">
    <cfRule type="cellIs" dxfId="34" priority="10" operator="between">
      <formula>0.01</formula>
      <formula>100</formula>
    </cfRule>
  </conditionalFormatting>
  <conditionalFormatting sqref="K49:K56">
    <cfRule type="cellIs" dxfId="33" priority="9" operator="between">
      <formula>0.01</formula>
      <formula>100</formula>
    </cfRule>
  </conditionalFormatting>
  <conditionalFormatting sqref="L49:L56">
    <cfRule type="cellIs" dxfId="32" priority="8" operator="between">
      <formula>0.01</formula>
      <formula>100</formula>
    </cfRule>
  </conditionalFormatting>
  <conditionalFormatting sqref="M49:M56">
    <cfRule type="cellIs" dxfId="31" priority="7" operator="between">
      <formula>0.01</formula>
      <formula>100</formula>
    </cfRule>
  </conditionalFormatting>
  <conditionalFormatting sqref="O57">
    <cfRule type="cellIs" dxfId="30" priority="6" operator="between">
      <formula>0.01</formula>
      <formula>100</formula>
    </cfRule>
  </conditionalFormatting>
  <conditionalFormatting sqref="L57:N57">
    <cfRule type="cellIs" dxfId="29" priority="5" operator="between">
      <formula>0.01</formula>
      <formula>400</formula>
    </cfRule>
  </conditionalFormatting>
  <conditionalFormatting sqref="K57">
    <cfRule type="cellIs" dxfId="28" priority="4" operator="between">
      <formula>0.01</formula>
      <formula>1000</formula>
    </cfRule>
  </conditionalFormatting>
  <conditionalFormatting sqref="N49:O56">
    <cfRule type="cellIs" dxfId="27" priority="3" operator="between">
      <formula>0.01</formula>
      <formula>100</formula>
    </cfRule>
  </conditionalFormatting>
  <conditionalFormatting sqref="G22:H22">
    <cfRule type="cellIs" dxfId="26" priority="2" operator="between">
      <formula>0.01</formula>
      <formula>400</formula>
    </cfRule>
  </conditionalFormatting>
  <conditionalFormatting sqref="G58:H58">
    <cfRule type="cellIs" dxfId="25" priority="1" operator="between">
      <formula>0.01</formula>
      <formula>400</formula>
    </cfRule>
  </conditionalFormatting>
  <hyperlinks>
    <hyperlink ref="R16" r:id="rId1" xr:uid="{00000000-0004-0000-0000-000000000000}"/>
  </hyperlinks>
  <printOptions horizontalCentered="1" verticalCentered="1"/>
  <pageMargins left="0.31496062992125984" right="0.31496062992125984" top="1.3385826771653544" bottom="1.3385826771653544" header="0.31496062992125984" footer="0.31496062992125984"/>
  <pageSetup scale="4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Drop Down 1">
              <controlPr defaultSize="0" autoLine="0" autoPict="0">
                <anchor moveWithCells="1">
                  <from>
                    <xdr:col>4</xdr:col>
                    <xdr:colOff>76200</xdr:colOff>
                    <xdr:row>8</xdr:row>
                    <xdr:rowOff>38100</xdr:rowOff>
                  </from>
                  <to>
                    <xdr:col>4</xdr:col>
                    <xdr:colOff>904875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Drop Down 2">
              <controlPr defaultSize="0" autoLine="0" autoPict="0">
                <anchor moveWithCells="1">
                  <from>
                    <xdr:col>4</xdr:col>
                    <xdr:colOff>76200</xdr:colOff>
                    <xdr:row>44</xdr:row>
                    <xdr:rowOff>38100</xdr:rowOff>
                  </from>
                  <to>
                    <xdr:col>4</xdr:col>
                    <xdr:colOff>904875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Drop Down 3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9525</xdr:rowOff>
                  </from>
                  <to>
                    <xdr:col>3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11</xdr:row>
                    <xdr:rowOff>180975</xdr:rowOff>
                  </from>
                  <to>
                    <xdr:col>3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Drop Down 5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9525</xdr:rowOff>
                  </from>
                  <to>
                    <xdr:col>3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Drop Down 6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9525</xdr:rowOff>
                  </from>
                  <to>
                    <xdr:col>3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Drop Down 7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9525</xdr:rowOff>
                  </from>
                  <to>
                    <xdr:col>3</xdr:col>
                    <xdr:colOff>28575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Drop Down 8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9525</xdr:rowOff>
                  </from>
                  <to>
                    <xdr:col>3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Drop Down 9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9525</xdr:rowOff>
                  </from>
                  <to>
                    <xdr:col>3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Drop Down 10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9525</xdr:rowOff>
                  </from>
                  <to>
                    <xdr:col>3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Drop Down 11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28575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13</xdr:row>
                    <xdr:rowOff>180975</xdr:rowOff>
                  </from>
                  <to>
                    <xdr:col>3</xdr:col>
                    <xdr:colOff>714375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7" name="Check Box 13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12</xdr:row>
                    <xdr:rowOff>180975</xdr:rowOff>
                  </from>
                  <to>
                    <xdr:col>3</xdr:col>
                    <xdr:colOff>714375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8" name="Check Box 14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14</xdr:row>
                    <xdr:rowOff>180975</xdr:rowOff>
                  </from>
                  <to>
                    <xdr:col>3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9" name="Check Box 15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15</xdr:row>
                    <xdr:rowOff>190500</xdr:rowOff>
                  </from>
                  <to>
                    <xdr:col>3</xdr:col>
                    <xdr:colOff>714375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20" name="Check Box 16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16</xdr:row>
                    <xdr:rowOff>180975</xdr:rowOff>
                  </from>
                  <to>
                    <xdr:col>3</xdr:col>
                    <xdr:colOff>695325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1" name="Check Box 17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17</xdr:row>
                    <xdr:rowOff>180975</xdr:rowOff>
                  </from>
                  <to>
                    <xdr:col>3</xdr:col>
                    <xdr:colOff>695325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2" name="Check Box 18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18</xdr:row>
                    <xdr:rowOff>180975</xdr:rowOff>
                  </from>
                  <to>
                    <xdr:col>3</xdr:col>
                    <xdr:colOff>695325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3" name="Drop Down 19">
              <controlPr defaultSize="0" autoLine="0" autoPict="0">
                <anchor moveWithCells="1">
                  <from>
                    <xdr:col>2</xdr:col>
                    <xdr:colOff>0</xdr:colOff>
                    <xdr:row>48</xdr:row>
                    <xdr:rowOff>28575</xdr:rowOff>
                  </from>
                  <to>
                    <xdr:col>3</xdr:col>
                    <xdr:colOff>9525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4" name="Check Box 2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47</xdr:row>
                    <xdr:rowOff>180975</xdr:rowOff>
                  </from>
                  <to>
                    <xdr:col>3</xdr:col>
                    <xdr:colOff>676275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5" name="Drop Down 21">
              <controlPr defaultSize="0" autoLine="0" autoPict="0">
                <anchor moveWithCells="1">
                  <from>
                    <xdr:col>2</xdr:col>
                    <xdr:colOff>0</xdr:colOff>
                    <xdr:row>49</xdr:row>
                    <xdr:rowOff>28575</xdr:rowOff>
                  </from>
                  <to>
                    <xdr:col>3</xdr:col>
                    <xdr:colOff>9525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6" name="Drop Down 22">
              <controlPr defaultSize="0" autoLine="0" autoPict="0">
                <anchor moveWithCells="1">
                  <from>
                    <xdr:col>2</xdr:col>
                    <xdr:colOff>0</xdr:colOff>
                    <xdr:row>50</xdr:row>
                    <xdr:rowOff>28575</xdr:rowOff>
                  </from>
                  <to>
                    <xdr:col>3</xdr:col>
                    <xdr:colOff>9525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7" name="Drop Down 23">
              <controlPr defaultSize="0" autoLine="0" autoPict="0">
                <anchor moveWithCells="1">
                  <from>
                    <xdr:col>2</xdr:col>
                    <xdr:colOff>0</xdr:colOff>
                    <xdr:row>51</xdr:row>
                    <xdr:rowOff>28575</xdr:rowOff>
                  </from>
                  <to>
                    <xdr:col>3</xdr:col>
                    <xdr:colOff>9525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8" name="Drop Down 24">
              <controlPr defaultSize="0" autoLine="0" autoPict="0">
                <anchor moveWithCells="1">
                  <from>
                    <xdr:col>2</xdr:col>
                    <xdr:colOff>0</xdr:colOff>
                    <xdr:row>52</xdr:row>
                    <xdr:rowOff>28575</xdr:rowOff>
                  </from>
                  <to>
                    <xdr:col>3</xdr:col>
                    <xdr:colOff>9525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9" name="Drop Down 25">
              <controlPr defaultSize="0" autoLine="0" autoPict="0">
                <anchor moveWithCells="1">
                  <from>
                    <xdr:col>2</xdr:col>
                    <xdr:colOff>0</xdr:colOff>
                    <xdr:row>53</xdr:row>
                    <xdr:rowOff>28575</xdr:rowOff>
                  </from>
                  <to>
                    <xdr:col>3</xdr:col>
                    <xdr:colOff>9525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30" name="Drop Down 26">
              <controlPr defaultSize="0" autoLine="0" autoPict="0">
                <anchor moveWithCells="1">
                  <from>
                    <xdr:col>2</xdr:col>
                    <xdr:colOff>0</xdr:colOff>
                    <xdr:row>54</xdr:row>
                    <xdr:rowOff>28575</xdr:rowOff>
                  </from>
                  <to>
                    <xdr:col>3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1" name="Drop Down 27">
              <controlPr defaultSize="0" autoLine="0" autoPict="0">
                <anchor mov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3</xdr:col>
                    <xdr:colOff>9525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2" name="Check Box 2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48</xdr:row>
                    <xdr:rowOff>180975</xdr:rowOff>
                  </from>
                  <to>
                    <xdr:col>3</xdr:col>
                    <xdr:colOff>676275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3" name="Check Box 29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49</xdr:row>
                    <xdr:rowOff>180975</xdr:rowOff>
                  </from>
                  <to>
                    <xdr:col>3</xdr:col>
                    <xdr:colOff>676275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4" name="Check Box 3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51</xdr:row>
                    <xdr:rowOff>0</xdr:rowOff>
                  </from>
                  <to>
                    <xdr:col>3</xdr:col>
                    <xdr:colOff>676275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5" name="Check Box 31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51</xdr:row>
                    <xdr:rowOff>180975</xdr:rowOff>
                  </from>
                  <to>
                    <xdr:col>3</xdr:col>
                    <xdr:colOff>676275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6" name="Check Box 32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52</xdr:row>
                    <xdr:rowOff>161925</xdr:rowOff>
                  </from>
                  <to>
                    <xdr:col>3</xdr:col>
                    <xdr:colOff>676275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7" name="Check Box 33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53</xdr:row>
                    <xdr:rowOff>180975</xdr:rowOff>
                  </from>
                  <to>
                    <xdr:col>3</xdr:col>
                    <xdr:colOff>676275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8" name="Check Box 34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55</xdr:row>
                    <xdr:rowOff>0</xdr:rowOff>
                  </from>
                  <to>
                    <xdr:col>3</xdr:col>
                    <xdr:colOff>676275</xdr:colOff>
                    <xdr:row>56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P92"/>
  <sheetViews>
    <sheetView tabSelected="1" zoomScale="85" zoomScaleNormal="85" workbookViewId="0">
      <selection activeCell="B1" sqref="B1:O1"/>
    </sheetView>
  </sheetViews>
  <sheetFormatPr baseColWidth="10" defaultColWidth="11.42578125" defaultRowHeight="15" x14ac:dyDescent="0.25"/>
  <cols>
    <col min="1" max="1" width="1.140625" customWidth="1"/>
    <col min="2" max="2" width="13.85546875" style="93" customWidth="1"/>
    <col min="3" max="3" width="17.140625" style="93" customWidth="1"/>
    <col min="4" max="4" width="17.42578125" style="93" customWidth="1"/>
    <col min="5" max="5" width="15.42578125" style="98" customWidth="1"/>
    <col min="6" max="6" width="35.140625" style="93" customWidth="1"/>
    <col min="7" max="7" width="7.85546875" style="93" bestFit="1" customWidth="1"/>
    <col min="8" max="8" width="13.42578125" style="93" customWidth="1"/>
    <col min="9" max="9" width="6.42578125" style="93" hidden="1" customWidth="1"/>
    <col min="10" max="10" width="17.28515625" style="93" customWidth="1"/>
    <col min="11" max="11" width="15.85546875" style="93" customWidth="1"/>
    <col min="12" max="12" width="11.42578125" style="93"/>
    <col min="13" max="13" width="18.7109375" style="93" bestFit="1" customWidth="1"/>
    <col min="14" max="14" width="12.42578125" style="93" customWidth="1"/>
    <col min="15" max="15" width="8.7109375" style="93" customWidth="1"/>
    <col min="16" max="16" width="1.140625" customWidth="1"/>
  </cols>
  <sheetData>
    <row r="1" spans="1:16" ht="27" thickBot="1" x14ac:dyDescent="0.45">
      <c r="B1" s="163" t="s">
        <v>48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6" ht="16.5" thickBot="1" x14ac:dyDescent="0.3">
      <c r="A2" s="93"/>
      <c r="L2" s="110" t="s">
        <v>23</v>
      </c>
      <c r="M2" s="111" t="s">
        <v>8</v>
      </c>
      <c r="N2" s="111" t="s">
        <v>25</v>
      </c>
      <c r="O2" s="112" t="s">
        <v>61</v>
      </c>
    </row>
    <row r="3" spans="1:16" ht="16.5" thickBot="1" x14ac:dyDescent="0.3">
      <c r="A3" s="93"/>
      <c r="F3" s="13" t="s">
        <v>21</v>
      </c>
      <c r="G3" s="164"/>
      <c r="H3" s="164"/>
      <c r="I3" s="164"/>
      <c r="J3" s="165"/>
      <c r="K3" s="99"/>
      <c r="L3" s="113" t="s">
        <v>0</v>
      </c>
      <c r="M3" s="109">
        <f>N40</f>
        <v>0</v>
      </c>
      <c r="N3" s="109">
        <f>N41</f>
        <v>0</v>
      </c>
      <c r="O3" s="114">
        <f>G32</f>
        <v>0</v>
      </c>
    </row>
    <row r="4" spans="1:16" ht="16.5" thickBot="1" x14ac:dyDescent="0.3">
      <c r="L4" s="17" t="s">
        <v>24</v>
      </c>
      <c r="M4" s="18">
        <f>N80</f>
        <v>0</v>
      </c>
      <c r="N4" s="18">
        <f>N81</f>
        <v>0</v>
      </c>
      <c r="O4" s="115">
        <f>G72</f>
        <v>0</v>
      </c>
    </row>
    <row r="5" spans="1:16" ht="15.75" thickBot="1" x14ac:dyDescent="0.3">
      <c r="B5" s="89" t="s">
        <v>22</v>
      </c>
      <c r="C5" s="90"/>
      <c r="D5" s="90"/>
      <c r="E5" s="91"/>
      <c r="F5" s="91"/>
      <c r="H5" s="166"/>
      <c r="I5" s="166"/>
      <c r="J5" s="166"/>
      <c r="K5" s="166"/>
      <c r="L5" s="97" t="s">
        <v>29</v>
      </c>
      <c r="M5" s="20">
        <f>SUM(M3:M4)</f>
        <v>0</v>
      </c>
      <c r="N5" s="116">
        <f>SUM(N3:N4)</f>
        <v>0</v>
      </c>
      <c r="O5" s="117">
        <f>SUM(O3:O4)</f>
        <v>0</v>
      </c>
    </row>
    <row r="6" spans="1:16" x14ac:dyDescent="0.25">
      <c r="B6" s="89" t="str">
        <f>Formules!A2</f>
        <v>Version : 27 février 2017</v>
      </c>
      <c r="C6" s="90"/>
      <c r="D6" s="90"/>
      <c r="E6" s="91"/>
      <c r="F6" s="91"/>
      <c r="G6" s="96" t="b">
        <v>0</v>
      </c>
      <c r="H6" s="166"/>
      <c r="I6" s="166"/>
      <c r="J6" s="166"/>
      <c r="K6" s="92"/>
    </row>
    <row r="7" spans="1:16" x14ac:dyDescent="0.25">
      <c r="B7" s="94"/>
      <c r="C7" s="94"/>
      <c r="D7" s="94"/>
      <c r="E7" s="95"/>
      <c r="F7" s="95"/>
    </row>
    <row r="8" spans="1:16" ht="6.75" customHeight="1" x14ac:dyDescent="0.25">
      <c r="A8" s="22"/>
      <c r="B8" s="23"/>
      <c r="C8" s="23"/>
      <c r="D8" s="23"/>
      <c r="E8" s="24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19.5" thickBot="1" x14ac:dyDescent="0.35">
      <c r="A9" s="22"/>
      <c r="B9" s="25" t="s">
        <v>0</v>
      </c>
      <c r="C9" s="25"/>
      <c r="D9" s="25"/>
      <c r="E9" s="2"/>
      <c r="F9"/>
      <c r="G9"/>
      <c r="H9"/>
      <c r="I9"/>
      <c r="J9"/>
      <c r="K9"/>
      <c r="L9"/>
      <c r="M9"/>
      <c r="N9"/>
      <c r="O9"/>
      <c r="P9" s="22"/>
    </row>
    <row r="10" spans="1:16" ht="15.75" thickBot="1" x14ac:dyDescent="0.3">
      <c r="A10" s="22"/>
      <c r="B10"/>
      <c r="C10"/>
      <c r="D10"/>
      <c r="E10" s="9"/>
      <c r="F10"/>
      <c r="G10" s="136" t="s">
        <v>9</v>
      </c>
      <c r="H10" s="138"/>
      <c r="I10" s="26"/>
      <c r="J10"/>
      <c r="K10"/>
      <c r="L10"/>
      <c r="M10"/>
      <c r="N10"/>
      <c r="O10"/>
      <c r="P10" s="22"/>
    </row>
    <row r="11" spans="1:16" ht="15.75" thickBot="1" x14ac:dyDescent="0.3">
      <c r="A11" s="22"/>
      <c r="B11" s="27" t="s">
        <v>34</v>
      </c>
      <c r="C11" s="27" t="s">
        <v>32</v>
      </c>
      <c r="D11" s="27" t="s">
        <v>35</v>
      </c>
      <c r="E11" s="27" t="s">
        <v>2</v>
      </c>
      <c r="F11" s="27" t="s">
        <v>1</v>
      </c>
      <c r="G11" s="27" t="s">
        <v>3</v>
      </c>
      <c r="H11" s="27" t="s">
        <v>49</v>
      </c>
      <c r="I11" s="27"/>
      <c r="J11" s="27" t="s">
        <v>4</v>
      </c>
      <c r="K11" s="27" t="s">
        <v>39</v>
      </c>
      <c r="L11" s="27" t="s">
        <v>5</v>
      </c>
      <c r="M11" s="27" t="s">
        <v>6</v>
      </c>
      <c r="N11" s="27" t="s">
        <v>7</v>
      </c>
      <c r="O11" s="27" t="s">
        <v>8</v>
      </c>
      <c r="P11" s="22"/>
    </row>
    <row r="12" spans="1:16" ht="15.75" thickBot="1" x14ac:dyDescent="0.3">
      <c r="A12" s="22"/>
      <c r="B12" s="56"/>
      <c r="C12" s="57"/>
      <c r="D12" s="57"/>
      <c r="E12" s="58"/>
      <c r="F12" s="57"/>
      <c r="G12" s="57"/>
      <c r="H12" s="57"/>
      <c r="I12" s="57"/>
      <c r="J12" s="57"/>
      <c r="K12" s="85"/>
      <c r="L12" s="59">
        <f>E32</f>
        <v>0</v>
      </c>
      <c r="M12" s="59" t="s">
        <v>47</v>
      </c>
      <c r="N12" s="59" t="s">
        <v>10</v>
      </c>
      <c r="O12" s="86"/>
      <c r="P12" s="22"/>
    </row>
    <row r="13" spans="1:16" x14ac:dyDescent="0.25">
      <c r="A13" s="22"/>
      <c r="B13" s="28">
        <f>IF(ISBLANK(E13),0,1)</f>
        <v>0</v>
      </c>
      <c r="C13" s="7">
        <v>1</v>
      </c>
      <c r="D13" s="7" t="b">
        <v>0</v>
      </c>
      <c r="E13" s="2"/>
      <c r="F13" s="84"/>
      <c r="G13" s="102"/>
      <c r="H13" s="102"/>
      <c r="I13" s="9">
        <f>SUM(G13:H13)</f>
        <v>0</v>
      </c>
      <c r="J13" s="2"/>
      <c r="K13" s="45">
        <f>IF($G$6=TRUE,0,IF(OR(C13=2,C13=4),J13,0))</f>
        <v>0</v>
      </c>
      <c r="L13" s="29">
        <f t="shared" ref="L13:L18" si="0">IF(B13=TRUE,$E$32*SUM(G13:H13)*B13,$E$32*SUM(G13:H13)*D13)</f>
        <v>0</v>
      </c>
      <c r="M13" s="29">
        <f>IF(C13=4,SUM(G13:H13)*1.38,SUM(G13:H13)*1.3)</f>
        <v>0</v>
      </c>
      <c r="N13" s="30">
        <f>SUM(G13:H13)*J13*0.04</f>
        <v>0</v>
      </c>
      <c r="O13" s="31">
        <f>SUM(L13:N13)</f>
        <v>0</v>
      </c>
      <c r="P13" s="22"/>
    </row>
    <row r="14" spans="1:16" x14ac:dyDescent="0.25">
      <c r="A14" s="22"/>
      <c r="B14" s="28">
        <f>IF(ISBLANK(E14),0,IF(COUNTIF(E13:E13,E14)&gt;=1,0,1))</f>
        <v>0</v>
      </c>
      <c r="C14" s="7">
        <v>1</v>
      </c>
      <c r="D14" s="7" t="b">
        <v>0</v>
      </c>
      <c r="E14" s="2"/>
      <c r="F14" s="84"/>
      <c r="G14" s="102"/>
      <c r="H14" s="102"/>
      <c r="I14" s="9">
        <f>SUM(G14:H14)</f>
        <v>0</v>
      </c>
      <c r="J14" s="2"/>
      <c r="K14" s="45">
        <f t="shared" ref="K14:K30" si="1">IF($G$6=TRUE,0,IF(OR(C14=2,C14=4),J14,0))</f>
        <v>0</v>
      </c>
      <c r="L14" s="29">
        <f t="shared" si="0"/>
        <v>0</v>
      </c>
      <c r="M14" s="29">
        <f>IF(C14=4,SUM(G14:H14)*1.28,SUM(G14:H14)*1.2)</f>
        <v>0</v>
      </c>
      <c r="N14" s="29">
        <f t="shared" ref="N14:N30" si="2">SUM(G14:H14)*J14*0.04</f>
        <v>0</v>
      </c>
      <c r="O14" s="31">
        <f t="shared" ref="O14:O31" si="3">SUM(L14:N14)</f>
        <v>0</v>
      </c>
      <c r="P14" s="22"/>
    </row>
    <row r="15" spans="1:16" x14ac:dyDescent="0.25">
      <c r="A15" s="22"/>
      <c r="B15" s="28">
        <f t="shared" ref="B15:B26" si="4">IF(ISBLANK(E15),0,IF(COUNTIF(E14:E14,E15)&gt;=1,0,1))</f>
        <v>0</v>
      </c>
      <c r="C15" s="7">
        <v>1</v>
      </c>
      <c r="D15" s="7" t="b">
        <v>0</v>
      </c>
      <c r="E15" s="2"/>
      <c r="F15" s="84"/>
      <c r="G15" s="102"/>
      <c r="H15" s="102"/>
      <c r="I15" s="9">
        <f t="shared" ref="I15:I24" si="5">SUM(G15:H15)</f>
        <v>0</v>
      </c>
      <c r="J15" s="2"/>
      <c r="K15" s="45">
        <f t="shared" si="1"/>
        <v>0</v>
      </c>
      <c r="L15" s="29">
        <f t="shared" si="0"/>
        <v>0</v>
      </c>
      <c r="M15" s="29">
        <f t="shared" ref="M15:M24" si="6">IF(C15=4,SUM(G15:H15)*1.28,SUM(G15:H15)*1.2)</f>
        <v>0</v>
      </c>
      <c r="N15" s="29">
        <f t="shared" si="2"/>
        <v>0</v>
      </c>
      <c r="O15" s="31">
        <f t="shared" si="3"/>
        <v>0</v>
      </c>
      <c r="P15" s="22"/>
    </row>
    <row r="16" spans="1:16" x14ac:dyDescent="0.25">
      <c r="A16" s="22"/>
      <c r="B16" s="28">
        <f t="shared" si="4"/>
        <v>0</v>
      </c>
      <c r="C16" s="7">
        <v>1</v>
      </c>
      <c r="D16" s="7" t="b">
        <v>0</v>
      </c>
      <c r="E16" s="2"/>
      <c r="F16" s="84"/>
      <c r="G16" s="102"/>
      <c r="H16" s="102"/>
      <c r="I16" s="9">
        <f t="shared" si="5"/>
        <v>0</v>
      </c>
      <c r="J16" s="2"/>
      <c r="K16" s="45">
        <f t="shared" si="1"/>
        <v>0</v>
      </c>
      <c r="L16" s="29">
        <f t="shared" si="0"/>
        <v>0</v>
      </c>
      <c r="M16" s="29">
        <f t="shared" si="6"/>
        <v>0</v>
      </c>
      <c r="N16" s="29">
        <f t="shared" si="2"/>
        <v>0</v>
      </c>
      <c r="O16" s="31">
        <f t="shared" si="3"/>
        <v>0</v>
      </c>
      <c r="P16" s="22"/>
    </row>
    <row r="17" spans="1:16" x14ac:dyDescent="0.25">
      <c r="A17" s="22"/>
      <c r="B17" s="28">
        <f t="shared" si="4"/>
        <v>0</v>
      </c>
      <c r="C17" s="7">
        <v>1</v>
      </c>
      <c r="D17" s="7" t="b">
        <v>0</v>
      </c>
      <c r="E17" s="2"/>
      <c r="F17" s="84"/>
      <c r="G17" s="102"/>
      <c r="H17" s="102"/>
      <c r="I17" s="9">
        <f t="shared" si="5"/>
        <v>0</v>
      </c>
      <c r="J17" s="2"/>
      <c r="K17" s="45">
        <f t="shared" si="1"/>
        <v>0</v>
      </c>
      <c r="L17" s="29">
        <f t="shared" si="0"/>
        <v>0</v>
      </c>
      <c r="M17" s="29">
        <f t="shared" si="6"/>
        <v>0</v>
      </c>
      <c r="N17" s="29">
        <f t="shared" si="2"/>
        <v>0</v>
      </c>
      <c r="O17" s="31">
        <f t="shared" si="3"/>
        <v>0</v>
      </c>
      <c r="P17" s="22"/>
    </row>
    <row r="18" spans="1:16" x14ac:dyDescent="0.25">
      <c r="A18" s="22"/>
      <c r="B18" s="28">
        <f t="shared" si="4"/>
        <v>0</v>
      </c>
      <c r="C18" s="7">
        <v>1</v>
      </c>
      <c r="D18" s="7" t="b">
        <v>0</v>
      </c>
      <c r="E18" s="2"/>
      <c r="F18" s="84"/>
      <c r="G18" s="102"/>
      <c r="H18" s="102"/>
      <c r="I18" s="9">
        <f t="shared" si="5"/>
        <v>0</v>
      </c>
      <c r="J18" s="2"/>
      <c r="K18" s="45">
        <f t="shared" si="1"/>
        <v>0</v>
      </c>
      <c r="L18" s="29">
        <f t="shared" si="0"/>
        <v>0</v>
      </c>
      <c r="M18" s="29">
        <f t="shared" si="6"/>
        <v>0</v>
      </c>
      <c r="N18" s="29">
        <f t="shared" si="2"/>
        <v>0</v>
      </c>
      <c r="O18" s="31">
        <f t="shared" si="3"/>
        <v>0</v>
      </c>
      <c r="P18" s="22"/>
    </row>
    <row r="19" spans="1:16" x14ac:dyDescent="0.25">
      <c r="A19" s="22"/>
      <c r="B19" s="28">
        <f>IF(ISBLANK(E19),0,IF(COUNTIF(E18:E18,E19)&gt;=1,0,1))</f>
        <v>0</v>
      </c>
      <c r="C19" s="7">
        <v>1</v>
      </c>
      <c r="D19" s="7" t="b">
        <v>0</v>
      </c>
      <c r="E19" s="2"/>
      <c r="F19" s="84"/>
      <c r="G19" s="102"/>
      <c r="H19" s="102"/>
      <c r="I19" s="9">
        <f t="shared" si="5"/>
        <v>0</v>
      </c>
      <c r="J19" s="2"/>
      <c r="K19" s="45">
        <f t="shared" si="1"/>
        <v>0</v>
      </c>
      <c r="L19" s="29">
        <f t="shared" ref="L19:L30" si="7">IF(B19=TRUE,$E$32*SUM(G19:H19)*B19,$E$32*SUM(G19:H19)*D19)</f>
        <v>0</v>
      </c>
      <c r="M19" s="29">
        <f t="shared" si="6"/>
        <v>0</v>
      </c>
      <c r="N19" s="29">
        <f t="shared" si="2"/>
        <v>0</v>
      </c>
      <c r="O19" s="31">
        <f t="shared" si="3"/>
        <v>0</v>
      </c>
      <c r="P19" s="22"/>
    </row>
    <row r="20" spans="1:16" x14ac:dyDescent="0.25">
      <c r="A20" s="22"/>
      <c r="B20" s="28">
        <f t="shared" si="4"/>
        <v>0</v>
      </c>
      <c r="C20" s="7">
        <v>1</v>
      </c>
      <c r="D20" s="7" t="b">
        <v>0</v>
      </c>
      <c r="E20" s="2"/>
      <c r="F20" s="84"/>
      <c r="G20" s="102"/>
      <c r="H20" s="102"/>
      <c r="I20" s="9">
        <f t="shared" si="5"/>
        <v>0</v>
      </c>
      <c r="J20" s="2"/>
      <c r="K20" s="45">
        <f t="shared" si="1"/>
        <v>0</v>
      </c>
      <c r="L20" s="29">
        <f t="shared" si="7"/>
        <v>0</v>
      </c>
      <c r="M20" s="29">
        <f t="shared" si="6"/>
        <v>0</v>
      </c>
      <c r="N20" s="29">
        <f t="shared" si="2"/>
        <v>0</v>
      </c>
      <c r="O20" s="31">
        <f t="shared" si="3"/>
        <v>0</v>
      </c>
      <c r="P20" s="22"/>
    </row>
    <row r="21" spans="1:16" x14ac:dyDescent="0.25">
      <c r="A21" s="22"/>
      <c r="B21" s="28">
        <f t="shared" si="4"/>
        <v>0</v>
      </c>
      <c r="C21" s="7">
        <v>1</v>
      </c>
      <c r="D21" s="7" t="b">
        <v>0</v>
      </c>
      <c r="E21" s="2"/>
      <c r="F21" s="84"/>
      <c r="G21" s="102"/>
      <c r="H21" s="102"/>
      <c r="I21" s="9">
        <f t="shared" si="5"/>
        <v>0</v>
      </c>
      <c r="J21" s="2"/>
      <c r="K21" s="45">
        <f t="shared" si="1"/>
        <v>0</v>
      </c>
      <c r="L21" s="29">
        <f t="shared" si="7"/>
        <v>0</v>
      </c>
      <c r="M21" s="29">
        <f t="shared" si="6"/>
        <v>0</v>
      </c>
      <c r="N21" s="29">
        <f t="shared" si="2"/>
        <v>0</v>
      </c>
      <c r="O21" s="31">
        <f t="shared" si="3"/>
        <v>0</v>
      </c>
      <c r="P21" s="22"/>
    </row>
    <row r="22" spans="1:16" x14ac:dyDescent="0.25">
      <c r="A22" s="22"/>
      <c r="B22" s="28">
        <f t="shared" si="4"/>
        <v>0</v>
      </c>
      <c r="C22" s="7">
        <v>1</v>
      </c>
      <c r="D22" s="7" t="b">
        <v>0</v>
      </c>
      <c r="E22" s="2"/>
      <c r="F22" s="84"/>
      <c r="G22" s="102"/>
      <c r="H22" s="102"/>
      <c r="I22" s="9">
        <f t="shared" si="5"/>
        <v>0</v>
      </c>
      <c r="J22" s="2"/>
      <c r="K22" s="45">
        <f t="shared" si="1"/>
        <v>0</v>
      </c>
      <c r="L22" s="29">
        <f t="shared" si="7"/>
        <v>0</v>
      </c>
      <c r="M22" s="29">
        <f t="shared" si="6"/>
        <v>0</v>
      </c>
      <c r="N22" s="29">
        <f t="shared" si="2"/>
        <v>0</v>
      </c>
      <c r="O22" s="31">
        <f t="shared" si="3"/>
        <v>0</v>
      </c>
      <c r="P22" s="22"/>
    </row>
    <row r="23" spans="1:16" x14ac:dyDescent="0.25">
      <c r="A23" s="22"/>
      <c r="B23" s="28">
        <f t="shared" si="4"/>
        <v>0</v>
      </c>
      <c r="C23" s="7">
        <v>1</v>
      </c>
      <c r="D23" s="7" t="b">
        <v>0</v>
      </c>
      <c r="E23" s="2"/>
      <c r="F23" s="84"/>
      <c r="G23" s="102"/>
      <c r="H23" s="102"/>
      <c r="I23" s="9">
        <f t="shared" si="5"/>
        <v>0</v>
      </c>
      <c r="J23" s="2"/>
      <c r="K23" s="45">
        <f t="shared" si="1"/>
        <v>0</v>
      </c>
      <c r="L23" s="29">
        <f t="shared" si="7"/>
        <v>0</v>
      </c>
      <c r="M23" s="29">
        <f t="shared" si="6"/>
        <v>0</v>
      </c>
      <c r="N23" s="29">
        <f t="shared" si="2"/>
        <v>0</v>
      </c>
      <c r="O23" s="31">
        <f t="shared" si="3"/>
        <v>0</v>
      </c>
      <c r="P23" s="22"/>
    </row>
    <row r="24" spans="1:16" x14ac:dyDescent="0.25">
      <c r="A24" s="22"/>
      <c r="B24" s="28">
        <f t="shared" si="4"/>
        <v>0</v>
      </c>
      <c r="C24" s="7">
        <v>1</v>
      </c>
      <c r="D24" s="7" t="b">
        <v>0</v>
      </c>
      <c r="E24" s="2"/>
      <c r="F24" s="84"/>
      <c r="G24" s="102"/>
      <c r="H24" s="102"/>
      <c r="I24" s="9">
        <f t="shared" si="5"/>
        <v>0</v>
      </c>
      <c r="J24" s="2"/>
      <c r="K24" s="45">
        <f t="shared" si="1"/>
        <v>0</v>
      </c>
      <c r="L24" s="29">
        <f t="shared" si="7"/>
        <v>0</v>
      </c>
      <c r="M24" s="29">
        <f t="shared" si="6"/>
        <v>0</v>
      </c>
      <c r="N24" s="29">
        <f t="shared" si="2"/>
        <v>0</v>
      </c>
      <c r="O24" s="31">
        <f t="shared" si="3"/>
        <v>0</v>
      </c>
      <c r="P24" s="22"/>
    </row>
    <row r="25" spans="1:16" x14ac:dyDescent="0.25">
      <c r="A25" s="22"/>
      <c r="B25" s="28">
        <f t="shared" si="4"/>
        <v>0</v>
      </c>
      <c r="C25" s="7">
        <v>1</v>
      </c>
      <c r="D25" s="7" t="b">
        <v>0</v>
      </c>
      <c r="E25" s="2"/>
      <c r="F25" s="84"/>
      <c r="G25" s="102"/>
      <c r="H25" s="102"/>
      <c r="I25" s="9">
        <f t="shared" ref="I25:I28" si="8">SUM(G25:H25)</f>
        <v>0</v>
      </c>
      <c r="J25" s="2"/>
      <c r="K25" s="45">
        <f t="shared" si="1"/>
        <v>0</v>
      </c>
      <c r="L25" s="29">
        <f t="shared" si="7"/>
        <v>0</v>
      </c>
      <c r="M25" s="29">
        <f>IF(C25=4,SUM(G25:H25)*1.28,SUM(G25:H25)*1.2)</f>
        <v>0</v>
      </c>
      <c r="N25" s="30">
        <f t="shared" si="2"/>
        <v>0</v>
      </c>
      <c r="O25" s="31">
        <f t="shared" si="3"/>
        <v>0</v>
      </c>
      <c r="P25" s="22"/>
    </row>
    <row r="26" spans="1:16" x14ac:dyDescent="0.25">
      <c r="A26" s="22"/>
      <c r="B26" s="28">
        <f t="shared" si="4"/>
        <v>0</v>
      </c>
      <c r="C26" s="7">
        <v>1</v>
      </c>
      <c r="D26" s="7" t="b">
        <v>0</v>
      </c>
      <c r="E26" s="2"/>
      <c r="F26" s="84"/>
      <c r="G26" s="102"/>
      <c r="H26" s="102"/>
      <c r="I26" s="9">
        <f t="shared" si="8"/>
        <v>0</v>
      </c>
      <c r="J26" s="2"/>
      <c r="K26" s="45">
        <f t="shared" si="1"/>
        <v>0</v>
      </c>
      <c r="L26" s="29">
        <f t="shared" si="7"/>
        <v>0</v>
      </c>
      <c r="M26" s="29">
        <f t="shared" ref="M26:M30" si="9">IF(C26=4,SUM(G26:H26)*1.28,SUM(G26:H26)*1.2)</f>
        <v>0</v>
      </c>
      <c r="N26" s="30">
        <f t="shared" si="2"/>
        <v>0</v>
      </c>
      <c r="O26" s="31">
        <f t="shared" si="3"/>
        <v>0</v>
      </c>
      <c r="P26" s="22"/>
    </row>
    <row r="27" spans="1:16" x14ac:dyDescent="0.25">
      <c r="A27" s="22"/>
      <c r="B27" s="28">
        <f>IF(ISBLANK($E27),0,IF(COUNTIF($E$13:$E26,E27)&gt;=1,0,1))</f>
        <v>0</v>
      </c>
      <c r="C27" s="7">
        <v>1</v>
      </c>
      <c r="D27" s="7" t="b">
        <v>0</v>
      </c>
      <c r="E27" s="2"/>
      <c r="F27" s="84"/>
      <c r="G27" s="102"/>
      <c r="H27" s="102"/>
      <c r="I27" s="9">
        <f t="shared" si="8"/>
        <v>0</v>
      </c>
      <c r="J27" s="2"/>
      <c r="K27" s="45">
        <f t="shared" si="1"/>
        <v>0</v>
      </c>
      <c r="L27" s="29">
        <f t="shared" si="7"/>
        <v>0</v>
      </c>
      <c r="M27" s="29">
        <f t="shared" si="9"/>
        <v>0</v>
      </c>
      <c r="N27" s="30">
        <f t="shared" si="2"/>
        <v>0</v>
      </c>
      <c r="O27" s="31">
        <f t="shared" si="3"/>
        <v>0</v>
      </c>
      <c r="P27" s="22"/>
    </row>
    <row r="28" spans="1:16" x14ac:dyDescent="0.25">
      <c r="A28" s="22"/>
      <c r="B28" s="28">
        <f>IF(ISBLANK($E28),0,IF(COUNTIF($E$13:$E27,E28)&gt;=1,0,1))</f>
        <v>0</v>
      </c>
      <c r="C28" s="7">
        <v>1</v>
      </c>
      <c r="D28" s="7" t="b">
        <v>0</v>
      </c>
      <c r="E28" s="2"/>
      <c r="F28" s="84"/>
      <c r="G28" s="102"/>
      <c r="H28" s="102"/>
      <c r="I28" s="9">
        <f t="shared" si="8"/>
        <v>0</v>
      </c>
      <c r="J28" s="2"/>
      <c r="K28" s="45">
        <f t="shared" si="1"/>
        <v>0</v>
      </c>
      <c r="L28" s="29">
        <f t="shared" si="7"/>
        <v>0</v>
      </c>
      <c r="M28" s="29">
        <f t="shared" si="9"/>
        <v>0</v>
      </c>
      <c r="N28" s="30">
        <f t="shared" si="2"/>
        <v>0</v>
      </c>
      <c r="O28" s="31">
        <f t="shared" si="3"/>
        <v>0</v>
      </c>
      <c r="P28" s="22"/>
    </row>
    <row r="29" spans="1:16" x14ac:dyDescent="0.25">
      <c r="A29" s="22"/>
      <c r="B29" s="28">
        <f>IF(ISBLANK($E29),0,IF(COUNTIF($E$13:$E28,E29)&gt;=1,0,1))</f>
        <v>0</v>
      </c>
      <c r="C29" s="7">
        <v>1</v>
      </c>
      <c r="D29" s="7" t="b">
        <v>0</v>
      </c>
      <c r="E29" s="2"/>
      <c r="F29" s="84"/>
      <c r="G29" s="102"/>
      <c r="H29" s="102"/>
      <c r="I29" s="9">
        <f t="shared" ref="I29:I30" si="10">SUM(G29:H29)</f>
        <v>0</v>
      </c>
      <c r="J29" s="2"/>
      <c r="K29" s="45">
        <f t="shared" si="1"/>
        <v>0</v>
      </c>
      <c r="L29" s="29">
        <f t="shared" si="7"/>
        <v>0</v>
      </c>
      <c r="M29" s="29">
        <f t="shared" si="9"/>
        <v>0</v>
      </c>
      <c r="N29" s="30">
        <f t="shared" si="2"/>
        <v>0</v>
      </c>
      <c r="O29" s="31">
        <f t="shared" si="3"/>
        <v>0</v>
      </c>
      <c r="P29" s="22"/>
    </row>
    <row r="30" spans="1:16" ht="15.75" thickBot="1" x14ac:dyDescent="0.3">
      <c r="A30" s="22"/>
      <c r="B30" s="32">
        <f>IF(ISBLANK($E30),0,IF(COUNTIF($E$13:$E29,E30)&gt;=1,0,1))</f>
        <v>0</v>
      </c>
      <c r="C30" s="8">
        <v>1</v>
      </c>
      <c r="D30" s="8" t="b">
        <v>0</v>
      </c>
      <c r="E30" s="3"/>
      <c r="F30" s="4"/>
      <c r="G30" s="102"/>
      <c r="H30" s="102"/>
      <c r="I30" s="33">
        <f t="shared" si="10"/>
        <v>0</v>
      </c>
      <c r="J30" s="3"/>
      <c r="K30" s="45">
        <f t="shared" si="1"/>
        <v>0</v>
      </c>
      <c r="L30" s="29">
        <f t="shared" si="7"/>
        <v>0</v>
      </c>
      <c r="M30" s="29">
        <f t="shared" si="9"/>
        <v>0</v>
      </c>
      <c r="N30" s="30">
        <f t="shared" si="2"/>
        <v>0</v>
      </c>
      <c r="O30" s="31">
        <f t="shared" si="3"/>
        <v>0</v>
      </c>
      <c r="P30" s="22"/>
    </row>
    <row r="31" spans="1:16" ht="30.75" customHeight="1" thickBot="1" x14ac:dyDescent="0.3">
      <c r="A31" s="22"/>
      <c r="B31" s="151" t="s">
        <v>17</v>
      </c>
      <c r="C31" s="152"/>
      <c r="D31" s="152"/>
      <c r="E31" s="35">
        <f>IF(G6=TRUE,K6,SUM(IF(B13,1,0),IF(B14,1,0),IF(B15,1,0),IF(B16,1,0),IF(B17,1,0),IF(B18,1,0),IF(B19,1,0),IF(B20,1,0),IF(B21,1,0),IF(B22,1,0),IF(B23,1,0),IF(B24,1,0),IF(B25,1,0),IF(B26,1,0),IF(B27,1,0),IF(B28,1,0),IF(B29,1,0),IF(B30,1,0)))</f>
        <v>0</v>
      </c>
      <c r="F31" s="36"/>
      <c r="G31" s="167">
        <f>SUM(G13:H30)</f>
        <v>0</v>
      </c>
      <c r="H31" s="168"/>
      <c r="I31" s="37"/>
      <c r="J31" s="63">
        <f>SUM(J13:J30)</f>
        <v>0</v>
      </c>
      <c r="K31" s="64">
        <f>IF(G6=TRUE,0, SUMIF(I13:I30,"&gt;=0,5",K13:K30))</f>
        <v>0</v>
      </c>
      <c r="L31" s="101">
        <f>SUM(L13:L30)</f>
        <v>0</v>
      </c>
      <c r="M31" s="101">
        <f>SUM(M13:M30)</f>
        <v>0</v>
      </c>
      <c r="N31" s="101">
        <f>SUM(N13:N30)</f>
        <v>0</v>
      </c>
      <c r="O31" s="87">
        <f t="shared" si="3"/>
        <v>0</v>
      </c>
      <c r="P31" s="22"/>
    </row>
    <row r="32" spans="1:16" ht="15.75" thickBot="1" x14ac:dyDescent="0.3">
      <c r="A32" s="22"/>
      <c r="B32" s="155" t="s">
        <v>16</v>
      </c>
      <c r="C32" s="156"/>
      <c r="D32" s="156"/>
      <c r="E32" s="38">
        <f>IF(E31=1,0.9,IF(E31=2,0.9,IF(E31=3,1.1,IF(E31&gt;=4,1.75,0))))</f>
        <v>0</v>
      </c>
      <c r="F32" s="107" t="s">
        <v>60</v>
      </c>
      <c r="G32" s="167">
        <f>G31*15</f>
        <v>0</v>
      </c>
      <c r="H32" s="168"/>
      <c r="I32" s="9"/>
      <c r="J32" s="62"/>
      <c r="K32" s="62"/>
      <c r="L32" s="39"/>
      <c r="M32" s="39"/>
      <c r="N32"/>
      <c r="O32" s="40"/>
      <c r="P32" s="22"/>
    </row>
    <row r="33" spans="1:16" ht="15.75" thickBot="1" x14ac:dyDescent="0.3">
      <c r="A33" s="22"/>
      <c r="B33"/>
      <c r="C33"/>
      <c r="D33"/>
      <c r="E33" s="9"/>
      <c r="F33"/>
      <c r="G33"/>
      <c r="H33"/>
      <c r="I33"/>
      <c r="J33" s="62"/>
      <c r="K33" s="62"/>
      <c r="L33"/>
      <c r="M33"/>
      <c r="N33"/>
      <c r="O33"/>
      <c r="P33" s="22"/>
    </row>
    <row r="34" spans="1:16" ht="15.75" thickBot="1" x14ac:dyDescent="0.3">
      <c r="A34" s="22"/>
      <c r="B34" s="136" t="s">
        <v>19</v>
      </c>
      <c r="C34" s="137"/>
      <c r="D34" s="137"/>
      <c r="E34" s="138"/>
      <c r="F34" s="41" t="s">
        <v>13</v>
      </c>
      <c r="G34" s="136" t="s">
        <v>14</v>
      </c>
      <c r="H34" s="138"/>
      <c r="I34" s="26"/>
      <c r="J34"/>
      <c r="K34" s="66" t="s">
        <v>41</v>
      </c>
      <c r="L34" s="67"/>
      <c r="M34" s="88">
        <f>I13*J13+I14*J14+I25*J25+I26*J26+I27*J27+I28*J28+I29*J29+I30*J30</f>
        <v>0</v>
      </c>
      <c r="N34" s="65"/>
      <c r="O34"/>
      <c r="P34" s="22"/>
    </row>
    <row r="35" spans="1:16" x14ac:dyDescent="0.25">
      <c r="A35" s="22"/>
      <c r="B35" s="139"/>
      <c r="C35" s="140"/>
      <c r="D35" s="140"/>
      <c r="E35" s="140"/>
      <c r="F35" s="5"/>
      <c r="G35" s="141"/>
      <c r="H35" s="142"/>
      <c r="I35" s="43"/>
      <c r="J35"/>
      <c r="K35" s="161" t="str">
        <f>CONCATENATE(Formules!A12,Plafond_PES)</f>
        <v>Bonification PES &gt; 415</v>
      </c>
      <c r="L35" s="162"/>
      <c r="M35" s="45">
        <f>IF(M34-Plafond_PES &gt; 0,M34-Plafond_PES,0)</f>
        <v>0</v>
      </c>
      <c r="N35" s="47">
        <f>M35*0.03</f>
        <v>0</v>
      </c>
      <c r="O35"/>
      <c r="P35" s="22"/>
    </row>
    <row r="36" spans="1:16" x14ac:dyDescent="0.25">
      <c r="A36" s="22"/>
      <c r="B36" s="143"/>
      <c r="C36" s="144"/>
      <c r="D36" s="144"/>
      <c r="E36" s="144"/>
      <c r="F36" s="6"/>
      <c r="G36" s="145"/>
      <c r="H36" s="146"/>
      <c r="I36" s="43"/>
      <c r="J36"/>
      <c r="K36" s="44" t="s">
        <v>11</v>
      </c>
      <c r="L36" s="68"/>
      <c r="M36" s="45">
        <f>IF((K31-160)&lt;1,0,K31-160)</f>
        <v>0</v>
      </c>
      <c r="N36" s="46">
        <f>(M36^2)*0.1</f>
        <v>0</v>
      </c>
      <c r="O36"/>
      <c r="P36" s="22"/>
    </row>
    <row r="37" spans="1:16" ht="18.75" x14ac:dyDescent="0.3">
      <c r="A37" s="22"/>
      <c r="B37" s="143"/>
      <c r="C37" s="144"/>
      <c r="D37" s="144"/>
      <c r="E37" s="144"/>
      <c r="F37" s="6"/>
      <c r="G37" s="145"/>
      <c r="H37" s="146"/>
      <c r="I37" s="43"/>
      <c r="J37"/>
      <c r="K37" s="44" t="s">
        <v>12</v>
      </c>
      <c r="L37" s="68"/>
      <c r="M37" s="45">
        <f>IF(K31&lt;75,0,K31)</f>
        <v>0</v>
      </c>
      <c r="N37" s="47">
        <f>M37*0.01</f>
        <v>0</v>
      </c>
      <c r="O37"/>
      <c r="P37" s="22"/>
    </row>
    <row r="38" spans="1:16" x14ac:dyDescent="0.25">
      <c r="A38" s="22"/>
      <c r="B38" s="143"/>
      <c r="C38" s="144"/>
      <c r="D38" s="144"/>
      <c r="E38" s="144"/>
      <c r="F38" s="6"/>
      <c r="G38" s="145"/>
      <c r="H38" s="146"/>
      <c r="I38" s="43"/>
      <c r="J38"/>
      <c r="K38" s="157" t="s">
        <v>15</v>
      </c>
      <c r="L38" s="158"/>
      <c r="M38" s="158"/>
      <c r="N38" s="46">
        <f>F41*40+G41*40</f>
        <v>0</v>
      </c>
      <c r="O38"/>
      <c r="P38" s="22"/>
    </row>
    <row r="39" spans="1:16" ht="15.75" thickBot="1" x14ac:dyDescent="0.3">
      <c r="A39" s="22"/>
      <c r="B39" s="143"/>
      <c r="C39" s="144"/>
      <c r="D39" s="144"/>
      <c r="E39" s="144"/>
      <c r="F39" s="6"/>
      <c r="G39" s="145"/>
      <c r="H39" s="146"/>
      <c r="I39" s="43"/>
      <c r="J39"/>
      <c r="K39" s="128" t="s">
        <v>43</v>
      </c>
      <c r="L39" s="129"/>
      <c r="M39" s="129"/>
      <c r="N39" s="48">
        <f>F50</f>
        <v>0</v>
      </c>
      <c r="O39"/>
      <c r="P39" s="22"/>
    </row>
    <row r="40" spans="1:16" ht="16.5" thickBot="1" x14ac:dyDescent="0.3">
      <c r="A40" s="22"/>
      <c r="B40" s="130"/>
      <c r="C40" s="131"/>
      <c r="D40" s="131"/>
      <c r="E40" s="131"/>
      <c r="F40" s="3"/>
      <c r="G40" s="132"/>
      <c r="H40" s="133"/>
      <c r="I40" s="43"/>
      <c r="J40"/>
      <c r="K40" s="169" t="s">
        <v>18</v>
      </c>
      <c r="L40" s="170"/>
      <c r="M40" s="170"/>
      <c r="N40" s="49">
        <f>SUM(N34:N39,O31)</f>
        <v>0</v>
      </c>
      <c r="O40"/>
      <c r="P40" s="22"/>
    </row>
    <row r="41" spans="1:16" ht="16.5" thickBot="1" x14ac:dyDescent="0.3">
      <c r="A41" s="22"/>
      <c r="B41"/>
      <c r="C41"/>
      <c r="D41"/>
      <c r="E41" s="9"/>
      <c r="F41" s="51">
        <f>SUM(F35:F40)</f>
        <v>0</v>
      </c>
      <c r="G41" s="147">
        <f>SUM(G35:H40)</f>
        <v>0</v>
      </c>
      <c r="H41" s="148"/>
      <c r="I41" s="52"/>
      <c r="J41"/>
      <c r="K41" s="149" t="s">
        <v>26</v>
      </c>
      <c r="L41" s="150"/>
      <c r="M41" s="150"/>
      <c r="N41" s="50">
        <f>IF(N40/80&gt;0.45,0.5,N40/80)</f>
        <v>0</v>
      </c>
      <c r="O41"/>
      <c r="P41" s="22"/>
    </row>
    <row r="42" spans="1:16" ht="15.75" customHeight="1" thickBot="1" x14ac:dyDescent="0.3">
      <c r="A42" s="22"/>
      <c r="B42"/>
      <c r="C42"/>
      <c r="D42"/>
      <c r="E42" s="9"/>
      <c r="F42"/>
      <c r="G42"/>
      <c r="H42"/>
      <c r="I42"/>
      <c r="J42"/>
      <c r="K42"/>
      <c r="L42"/>
      <c r="M42"/>
      <c r="N42"/>
      <c r="O42"/>
      <c r="P42" s="22"/>
    </row>
    <row r="43" spans="1:16" ht="30" customHeight="1" thickBot="1" x14ac:dyDescent="0.3">
      <c r="A43" s="22"/>
      <c r="B43" s="69" t="s">
        <v>44</v>
      </c>
      <c r="C43" s="69" t="s">
        <v>4</v>
      </c>
      <c r="D43" s="69" t="s">
        <v>42</v>
      </c>
      <c r="E43" s="70" t="s">
        <v>46</v>
      </c>
      <c r="F43" s="71" t="s">
        <v>45</v>
      </c>
      <c r="G43"/>
      <c r="H43"/>
      <c r="I43"/>
      <c r="J43"/>
      <c r="K43"/>
      <c r="L43"/>
      <c r="M43"/>
      <c r="N43"/>
      <c r="O43"/>
      <c r="P43" s="22"/>
    </row>
    <row r="44" spans="1:16" ht="15.75" customHeight="1" x14ac:dyDescent="0.25">
      <c r="A44" s="22"/>
      <c r="B44" s="75"/>
      <c r="C44" s="76"/>
      <c r="D44" s="1"/>
      <c r="E44" s="77"/>
      <c r="F44" s="72">
        <f t="shared" ref="F44:F49" si="11">IF(C44&gt;0,(C44/D44)*40*0.89*E44,0)</f>
        <v>0</v>
      </c>
      <c r="G44"/>
      <c r="H44"/>
      <c r="I44"/>
      <c r="J44"/>
      <c r="K44"/>
      <c r="L44"/>
      <c r="M44"/>
      <c r="N44"/>
      <c r="O44"/>
      <c r="P44" s="22"/>
    </row>
    <row r="45" spans="1:16" ht="15.75" customHeight="1" x14ac:dyDescent="0.25">
      <c r="A45" s="22"/>
      <c r="B45" s="78"/>
      <c r="C45" s="79"/>
      <c r="D45" s="2"/>
      <c r="E45" s="80"/>
      <c r="F45" s="72">
        <f t="shared" si="11"/>
        <v>0</v>
      </c>
      <c r="G45"/>
      <c r="H45"/>
      <c r="I45"/>
      <c r="J45"/>
      <c r="K45"/>
      <c r="L45"/>
      <c r="M45"/>
      <c r="N45"/>
      <c r="O45"/>
      <c r="P45" s="22"/>
    </row>
    <row r="46" spans="1:16" ht="15.75" customHeight="1" x14ac:dyDescent="0.25">
      <c r="A46" s="22"/>
      <c r="B46" s="78"/>
      <c r="C46" s="79"/>
      <c r="D46" s="2"/>
      <c r="E46" s="80"/>
      <c r="F46" s="72">
        <f t="shared" si="11"/>
        <v>0</v>
      </c>
      <c r="G46"/>
      <c r="H46"/>
      <c r="I46"/>
      <c r="J46"/>
      <c r="K46"/>
      <c r="L46"/>
      <c r="M46"/>
      <c r="N46"/>
      <c r="O46"/>
      <c r="P46" s="22"/>
    </row>
    <row r="47" spans="1:16" ht="15.75" customHeight="1" x14ac:dyDescent="0.25">
      <c r="A47" s="22"/>
      <c r="B47" s="78"/>
      <c r="C47" s="79"/>
      <c r="D47" s="2"/>
      <c r="E47" s="80"/>
      <c r="F47" s="72">
        <f t="shared" si="11"/>
        <v>0</v>
      </c>
      <c r="G47"/>
      <c r="H47"/>
      <c r="I47"/>
      <c r="J47"/>
      <c r="K47"/>
      <c r="L47"/>
      <c r="M47"/>
      <c r="N47"/>
      <c r="O47"/>
      <c r="P47" s="22"/>
    </row>
    <row r="48" spans="1:16" ht="15.75" customHeight="1" x14ac:dyDescent="0.25">
      <c r="A48" s="22"/>
      <c r="B48" s="78"/>
      <c r="C48" s="79"/>
      <c r="D48" s="2"/>
      <c r="E48" s="80"/>
      <c r="F48" s="72">
        <f t="shared" si="11"/>
        <v>0</v>
      </c>
      <c r="G48"/>
      <c r="H48"/>
      <c r="I48"/>
      <c r="J48"/>
      <c r="K48"/>
      <c r="L48"/>
      <c r="M48"/>
      <c r="N48"/>
      <c r="O48"/>
      <c r="P48" s="22"/>
    </row>
    <row r="49" spans="1:16" ht="15.75" customHeight="1" thickBot="1" x14ac:dyDescent="0.3">
      <c r="A49" s="22"/>
      <c r="B49" s="81"/>
      <c r="C49" s="82"/>
      <c r="D49" s="3"/>
      <c r="E49" s="83"/>
      <c r="F49" s="73">
        <f t="shared" si="11"/>
        <v>0</v>
      </c>
      <c r="G49"/>
      <c r="H49"/>
      <c r="I49"/>
      <c r="J49"/>
      <c r="K49"/>
      <c r="L49"/>
      <c r="M49"/>
      <c r="N49"/>
      <c r="O49"/>
      <c r="P49" s="22"/>
    </row>
    <row r="50" spans="1:16" ht="15.75" customHeight="1" thickBot="1" x14ac:dyDescent="0.3">
      <c r="A50" s="22"/>
      <c r="B50"/>
      <c r="C50"/>
      <c r="D50"/>
      <c r="E50"/>
      <c r="F50" s="74">
        <f>SUM(F44:F49)</f>
        <v>0</v>
      </c>
      <c r="G50"/>
      <c r="H50"/>
      <c r="I50"/>
      <c r="J50"/>
      <c r="K50"/>
      <c r="L50"/>
      <c r="M50"/>
      <c r="N50"/>
      <c r="O50"/>
      <c r="P50" s="22"/>
    </row>
    <row r="51" spans="1:16" ht="15.75" customHeight="1" x14ac:dyDescent="0.25">
      <c r="A51" s="22"/>
      <c r="B51"/>
      <c r="C51"/>
      <c r="D51"/>
      <c r="E51" s="9"/>
      <c r="F51"/>
      <c r="G51"/>
      <c r="H51"/>
      <c r="I51"/>
      <c r="J51"/>
      <c r="K51"/>
      <c r="L51"/>
      <c r="M51"/>
      <c r="N51"/>
      <c r="O51"/>
      <c r="P51" s="22"/>
    </row>
    <row r="52" spans="1:16" ht="6.75" customHeight="1" x14ac:dyDescent="0.25">
      <c r="A52" s="22"/>
      <c r="B52" s="23"/>
      <c r="C52" s="23"/>
      <c r="D52" s="23"/>
      <c r="E52" s="24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4" spans="1:16" ht="6.75" customHeight="1" x14ac:dyDescent="0.25">
      <c r="A54" s="53"/>
      <c r="B54" s="54"/>
      <c r="C54" s="54"/>
      <c r="D54" s="54"/>
      <c r="E54" s="55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spans="1:16" ht="19.5" thickBot="1" x14ac:dyDescent="0.35">
      <c r="A55" s="53"/>
      <c r="B55" s="25" t="s">
        <v>24</v>
      </c>
      <c r="C55" s="25"/>
      <c r="D55" s="25"/>
      <c r="E55" s="9"/>
      <c r="F55"/>
      <c r="G55"/>
      <c r="H55"/>
      <c r="I55"/>
      <c r="J55"/>
      <c r="K55"/>
      <c r="L55"/>
      <c r="M55"/>
      <c r="N55"/>
      <c r="O55"/>
      <c r="P55" s="53"/>
    </row>
    <row r="56" spans="1:16" ht="15.75" thickBot="1" x14ac:dyDescent="0.3">
      <c r="A56" s="53"/>
      <c r="B56"/>
      <c r="C56"/>
      <c r="D56"/>
      <c r="E56" s="9"/>
      <c r="F56"/>
      <c r="G56" s="136" t="s">
        <v>9</v>
      </c>
      <c r="H56" s="138"/>
      <c r="I56" s="26"/>
      <c r="J56"/>
      <c r="K56"/>
      <c r="L56"/>
      <c r="M56"/>
      <c r="N56"/>
      <c r="O56"/>
      <c r="P56" s="53"/>
    </row>
    <row r="57" spans="1:16" ht="15.75" thickBot="1" x14ac:dyDescent="0.3">
      <c r="A57" s="53"/>
      <c r="B57" s="27" t="s">
        <v>34</v>
      </c>
      <c r="C57" s="27" t="s">
        <v>32</v>
      </c>
      <c r="D57" s="27" t="s">
        <v>35</v>
      </c>
      <c r="E57" s="27" t="s">
        <v>2</v>
      </c>
      <c r="F57" s="27" t="s">
        <v>1</v>
      </c>
      <c r="G57" s="27" t="s">
        <v>3</v>
      </c>
      <c r="H57" s="27" t="s">
        <v>49</v>
      </c>
      <c r="I57" s="27"/>
      <c r="J57" s="27" t="s">
        <v>4</v>
      </c>
      <c r="K57" s="27" t="s">
        <v>39</v>
      </c>
      <c r="L57" s="27" t="s">
        <v>5</v>
      </c>
      <c r="M57" s="27" t="s">
        <v>6</v>
      </c>
      <c r="N57" s="27" t="s">
        <v>7</v>
      </c>
      <c r="O57" s="27" t="s">
        <v>8</v>
      </c>
      <c r="P57" s="53"/>
    </row>
    <row r="58" spans="1:16" ht="15.75" thickBot="1" x14ac:dyDescent="0.3">
      <c r="A58" s="53"/>
      <c r="B58" s="56"/>
      <c r="C58" s="57"/>
      <c r="D58" s="57"/>
      <c r="E58" s="58"/>
      <c r="F58" s="57"/>
      <c r="G58" s="57"/>
      <c r="H58" s="57"/>
      <c r="I58" s="57"/>
      <c r="J58" s="57"/>
      <c r="K58" s="59"/>
      <c r="L58" s="59">
        <f>E72</f>
        <v>0</v>
      </c>
      <c r="M58" s="59" t="s">
        <v>47</v>
      </c>
      <c r="N58" s="59" t="s">
        <v>10</v>
      </c>
      <c r="O58" s="86"/>
      <c r="P58" s="53"/>
    </row>
    <row r="59" spans="1:16" x14ac:dyDescent="0.25">
      <c r="A59" s="53"/>
      <c r="B59" s="28">
        <f>IF(ISBLANK(E59),0,1)</f>
        <v>0</v>
      </c>
      <c r="C59" s="7">
        <v>1</v>
      </c>
      <c r="D59" s="7" t="b">
        <v>0</v>
      </c>
      <c r="E59" s="2"/>
      <c r="F59" s="84"/>
      <c r="G59" s="102"/>
      <c r="H59" s="102"/>
      <c r="I59" s="9">
        <f>SUM(G59:H59)</f>
        <v>0</v>
      </c>
      <c r="J59" s="2"/>
      <c r="K59" s="45">
        <f>IF($G$6=TRUE,0,IF(OR(C59=2,C59=4),J59,0))</f>
        <v>0</v>
      </c>
      <c r="L59" s="29">
        <f>IF(B59=TRUE,$E$72*SUM(G59:H59)*B59,$E$72*SUM(G59:H59)*D59)</f>
        <v>0</v>
      </c>
      <c r="M59" s="29">
        <f>IF(C59=4,SUM(G59:H59)*1.28,SUM(G59:H59)*1.2)</f>
        <v>0</v>
      </c>
      <c r="N59" s="30">
        <f>SUM(G59:H59)*J59*0.04</f>
        <v>0</v>
      </c>
      <c r="O59" s="31">
        <f>SUM(L59:N59)</f>
        <v>0</v>
      </c>
      <c r="P59" s="53"/>
    </row>
    <row r="60" spans="1:16" x14ac:dyDescent="0.25">
      <c r="A60" s="53"/>
      <c r="B60" s="28">
        <f t="shared" ref="B60" si="12">IF(ISBLANK(E60),0,1)</f>
        <v>0</v>
      </c>
      <c r="C60" s="7">
        <v>1</v>
      </c>
      <c r="D60" s="7" t="b">
        <v>0</v>
      </c>
      <c r="E60" s="2"/>
      <c r="F60" s="84"/>
      <c r="G60" s="102"/>
      <c r="H60" s="102"/>
      <c r="I60" s="9">
        <f t="shared" ref="I60" si="13">SUM(G60:H60)</f>
        <v>0</v>
      </c>
      <c r="J60" s="2"/>
      <c r="K60" s="45">
        <f t="shared" ref="K60" si="14">IF($G$6=TRUE,0,IF(OR(C60=2,C60=4),J60,0))</f>
        <v>0</v>
      </c>
      <c r="L60" s="29">
        <f>IF(B60=TRUE,$E$72*SUM(G60:H60)*B60,$E$72*SUM(G60:H60)*D60)</f>
        <v>0</v>
      </c>
      <c r="M60" s="29">
        <f t="shared" ref="M60" si="15">IF(C60=4,SUM(G60:H60)*1.28,SUM(G60:H60)*1.2)</f>
        <v>0</v>
      </c>
      <c r="N60" s="30">
        <f t="shared" ref="N60" si="16">SUM(G60:H60)*J60*0.04</f>
        <v>0</v>
      </c>
      <c r="O60" s="31">
        <f t="shared" ref="O60" si="17">SUM(L60:N60)</f>
        <v>0</v>
      </c>
      <c r="P60" s="53"/>
    </row>
    <row r="61" spans="1:16" x14ac:dyDescent="0.25">
      <c r="A61" s="53"/>
      <c r="B61" s="28">
        <f t="shared" ref="B61:B67" si="18">IF(ISBLANK(E61),0,1)</f>
        <v>0</v>
      </c>
      <c r="C61" s="7">
        <v>2</v>
      </c>
      <c r="D61" s="7" t="b">
        <v>0</v>
      </c>
      <c r="E61" s="2"/>
      <c r="F61" s="84"/>
      <c r="G61" s="102"/>
      <c r="H61" s="102"/>
      <c r="I61" s="9">
        <f t="shared" ref="I61:I67" si="19">SUM(G61:H61)</f>
        <v>0</v>
      </c>
      <c r="J61" s="2"/>
      <c r="K61" s="45">
        <f t="shared" ref="K61:K67" si="20">IF($G$6=TRUE,0,IF(OR(C61=2,C61=4),J61,0))</f>
        <v>0</v>
      </c>
      <c r="L61" s="29">
        <f t="shared" ref="L61:L67" si="21">IF(B61=TRUE,$E$72*SUM(G61:H61)*B61,$E$72*SUM(G61:H61)*D61)</f>
        <v>0</v>
      </c>
      <c r="M61" s="29">
        <f t="shared" ref="M61:M67" si="22">IF(C61=4,SUM(G61:H61)*1.28,SUM(G61:H61)*1.2)</f>
        <v>0</v>
      </c>
      <c r="N61" s="30">
        <f t="shared" ref="N61:N67" si="23">SUM(G61:H61)*J61*0.04</f>
        <v>0</v>
      </c>
      <c r="O61" s="31">
        <f t="shared" ref="O61:O67" si="24">SUM(L61:N61)</f>
        <v>0</v>
      </c>
      <c r="P61" s="53"/>
    </row>
    <row r="62" spans="1:16" x14ac:dyDescent="0.25">
      <c r="A62" s="53"/>
      <c r="B62" s="28">
        <f t="shared" ref="B62:B65" si="25">IF(ISBLANK(E62),0,1)</f>
        <v>0</v>
      </c>
      <c r="C62" s="7">
        <v>3</v>
      </c>
      <c r="D62" s="7" t="b">
        <v>0</v>
      </c>
      <c r="E62" s="2"/>
      <c r="F62" s="84"/>
      <c r="G62" s="102"/>
      <c r="H62" s="102"/>
      <c r="I62" s="9">
        <f t="shared" ref="I62:I65" si="26">SUM(G62:H62)</f>
        <v>0</v>
      </c>
      <c r="J62" s="2"/>
      <c r="K62" s="45">
        <f t="shared" ref="K62:K65" si="27">IF($G$6=TRUE,0,IF(OR(C62=2,C62=4),J62,0))</f>
        <v>0</v>
      </c>
      <c r="L62" s="29">
        <f t="shared" ref="L62:L65" si="28">IF(B62=TRUE,$E$72*SUM(G62:H62)*B62,$E$72*SUM(G62:H62)*D62)</f>
        <v>0</v>
      </c>
      <c r="M62" s="29">
        <f t="shared" ref="M62:M65" si="29">IF(C62=4,SUM(G62:H62)*1.28,SUM(G62:H62)*1.2)</f>
        <v>0</v>
      </c>
      <c r="N62" s="30">
        <f t="shared" ref="N62:N65" si="30">SUM(G62:H62)*J62*0.04</f>
        <v>0</v>
      </c>
      <c r="O62" s="31">
        <f t="shared" ref="O62:O65" si="31">SUM(L62:N62)</f>
        <v>0</v>
      </c>
      <c r="P62" s="53"/>
    </row>
    <row r="63" spans="1:16" x14ac:dyDescent="0.25">
      <c r="A63" s="53"/>
      <c r="B63" s="28">
        <f t="shared" si="25"/>
        <v>0</v>
      </c>
      <c r="C63" s="7">
        <v>4</v>
      </c>
      <c r="D63" s="7" t="b">
        <v>0</v>
      </c>
      <c r="E63" s="2"/>
      <c r="F63" s="84"/>
      <c r="G63" s="102"/>
      <c r="H63" s="102"/>
      <c r="I63" s="9">
        <f t="shared" si="26"/>
        <v>0</v>
      </c>
      <c r="J63" s="2"/>
      <c r="K63" s="45">
        <f t="shared" si="27"/>
        <v>0</v>
      </c>
      <c r="L63" s="29">
        <f t="shared" si="28"/>
        <v>0</v>
      </c>
      <c r="M63" s="29">
        <f t="shared" si="29"/>
        <v>0</v>
      </c>
      <c r="N63" s="30">
        <f t="shared" si="30"/>
        <v>0</v>
      </c>
      <c r="O63" s="31">
        <f t="shared" si="31"/>
        <v>0</v>
      </c>
      <c r="P63" s="53"/>
    </row>
    <row r="64" spans="1:16" x14ac:dyDescent="0.25">
      <c r="A64" s="53"/>
      <c r="B64" s="28">
        <f t="shared" si="25"/>
        <v>0</v>
      </c>
      <c r="C64" s="7">
        <v>5</v>
      </c>
      <c r="D64" s="7" t="b">
        <v>0</v>
      </c>
      <c r="E64" s="2"/>
      <c r="F64" s="84"/>
      <c r="G64" s="102"/>
      <c r="H64" s="102"/>
      <c r="I64" s="9">
        <f t="shared" si="26"/>
        <v>0</v>
      </c>
      <c r="J64" s="2"/>
      <c r="K64" s="45">
        <f t="shared" si="27"/>
        <v>0</v>
      </c>
      <c r="L64" s="29">
        <f t="shared" si="28"/>
        <v>0</v>
      </c>
      <c r="M64" s="29">
        <f t="shared" si="29"/>
        <v>0</v>
      </c>
      <c r="N64" s="30">
        <f t="shared" si="30"/>
        <v>0</v>
      </c>
      <c r="O64" s="31">
        <f t="shared" si="31"/>
        <v>0</v>
      </c>
      <c r="P64" s="53"/>
    </row>
    <row r="65" spans="1:16" x14ac:dyDescent="0.25">
      <c r="A65" s="53"/>
      <c r="B65" s="28">
        <f t="shared" si="25"/>
        <v>0</v>
      </c>
      <c r="C65" s="7">
        <v>6</v>
      </c>
      <c r="D65" s="7" t="b">
        <v>0</v>
      </c>
      <c r="E65" s="2"/>
      <c r="F65" s="84"/>
      <c r="G65" s="102"/>
      <c r="H65" s="102"/>
      <c r="I65" s="9">
        <f t="shared" si="26"/>
        <v>0</v>
      </c>
      <c r="J65" s="2"/>
      <c r="K65" s="45">
        <f t="shared" si="27"/>
        <v>0</v>
      </c>
      <c r="L65" s="29">
        <f t="shared" si="28"/>
        <v>0</v>
      </c>
      <c r="M65" s="29">
        <f t="shared" si="29"/>
        <v>0</v>
      </c>
      <c r="N65" s="30">
        <f t="shared" si="30"/>
        <v>0</v>
      </c>
      <c r="O65" s="31">
        <f t="shared" si="31"/>
        <v>0</v>
      </c>
      <c r="P65" s="53"/>
    </row>
    <row r="66" spans="1:16" x14ac:dyDescent="0.25">
      <c r="A66" s="53"/>
      <c r="B66" s="28">
        <f>IF(ISBLANK(E66),0,1)</f>
        <v>0</v>
      </c>
      <c r="C66" s="7">
        <v>3</v>
      </c>
      <c r="D66" s="7" t="b">
        <v>0</v>
      </c>
      <c r="E66" s="2"/>
      <c r="F66" s="84"/>
      <c r="G66" s="102"/>
      <c r="H66" s="102"/>
      <c r="I66" s="9">
        <f t="shared" si="19"/>
        <v>0</v>
      </c>
      <c r="J66" s="2"/>
      <c r="K66" s="45">
        <f t="shared" si="20"/>
        <v>0</v>
      </c>
      <c r="L66" s="29">
        <f t="shared" si="21"/>
        <v>0</v>
      </c>
      <c r="M66" s="29">
        <f t="shared" si="22"/>
        <v>0</v>
      </c>
      <c r="N66" s="30">
        <f t="shared" si="23"/>
        <v>0</v>
      </c>
      <c r="O66" s="31">
        <f t="shared" si="24"/>
        <v>0</v>
      </c>
      <c r="P66" s="53"/>
    </row>
    <row r="67" spans="1:16" x14ac:dyDescent="0.25">
      <c r="A67" s="53"/>
      <c r="B67" s="28">
        <f t="shared" si="18"/>
        <v>0</v>
      </c>
      <c r="C67" s="7">
        <v>1</v>
      </c>
      <c r="D67" s="7" t="b">
        <v>0</v>
      </c>
      <c r="E67" s="2"/>
      <c r="F67" s="84"/>
      <c r="G67" s="102"/>
      <c r="H67" s="102"/>
      <c r="I67" s="9">
        <f t="shared" si="19"/>
        <v>0</v>
      </c>
      <c r="J67" s="2"/>
      <c r="K67" s="45">
        <f t="shared" si="20"/>
        <v>0</v>
      </c>
      <c r="L67" s="29">
        <f t="shared" si="21"/>
        <v>0</v>
      </c>
      <c r="M67" s="29">
        <f t="shared" si="22"/>
        <v>0</v>
      </c>
      <c r="N67" s="30">
        <f t="shared" si="23"/>
        <v>0</v>
      </c>
      <c r="O67" s="31">
        <f t="shared" si="24"/>
        <v>0</v>
      </c>
      <c r="P67" s="53"/>
    </row>
    <row r="68" spans="1:16" x14ac:dyDescent="0.25">
      <c r="A68" s="53"/>
      <c r="B68" s="28">
        <f t="shared" ref="B68:B69" si="32">IF(ISBLANK(E68),0,1)</f>
        <v>0</v>
      </c>
      <c r="C68" s="7">
        <v>2</v>
      </c>
      <c r="D68" s="7" t="b">
        <v>0</v>
      </c>
      <c r="E68" s="2"/>
      <c r="F68" s="84"/>
      <c r="G68" s="102"/>
      <c r="H68" s="102"/>
      <c r="I68" s="9">
        <f t="shared" ref="I68:I69" si="33">SUM(G68:H68)</f>
        <v>0</v>
      </c>
      <c r="J68" s="2"/>
      <c r="K68" s="45">
        <f t="shared" ref="K68:K69" si="34">IF($G$6=TRUE,0,IF(OR(C68=2,C68=4),J68,0))</f>
        <v>0</v>
      </c>
      <c r="L68" s="29">
        <f t="shared" ref="L68:L69" si="35">IF(B68=TRUE,$E$72*SUM(G68:H68)*B68,$E$72*SUM(G68:H68)*D68)</f>
        <v>0</v>
      </c>
      <c r="M68" s="29">
        <f t="shared" ref="M68:M69" si="36">IF(C68=4,SUM(G68:H68)*1.28,SUM(G68:H68)*1.2)</f>
        <v>0</v>
      </c>
      <c r="N68" s="30">
        <f t="shared" ref="N68:N69" si="37">SUM(G68:H68)*J68*0.04</f>
        <v>0</v>
      </c>
      <c r="O68" s="31">
        <f t="shared" ref="O68:O69" si="38">SUM(L68:N68)</f>
        <v>0</v>
      </c>
      <c r="P68" s="53"/>
    </row>
    <row r="69" spans="1:16" x14ac:dyDescent="0.25">
      <c r="A69" s="53"/>
      <c r="B69" s="28">
        <f t="shared" si="32"/>
        <v>0</v>
      </c>
      <c r="C69" s="7">
        <v>3</v>
      </c>
      <c r="D69" s="7" t="b">
        <v>0</v>
      </c>
      <c r="E69" s="2"/>
      <c r="F69" s="84"/>
      <c r="G69" s="102"/>
      <c r="H69" s="102"/>
      <c r="I69" s="9">
        <f t="shared" si="33"/>
        <v>0</v>
      </c>
      <c r="J69" s="2"/>
      <c r="K69" s="45">
        <f t="shared" si="34"/>
        <v>0</v>
      </c>
      <c r="L69" s="29">
        <f t="shared" si="35"/>
        <v>0</v>
      </c>
      <c r="M69" s="29">
        <f t="shared" si="36"/>
        <v>0</v>
      </c>
      <c r="N69" s="30">
        <f t="shared" si="37"/>
        <v>0</v>
      </c>
      <c r="O69" s="31">
        <f t="shared" si="38"/>
        <v>0</v>
      </c>
      <c r="P69" s="53"/>
    </row>
    <row r="70" spans="1:16" ht="15.75" thickBot="1" x14ac:dyDescent="0.3">
      <c r="A70" s="53"/>
      <c r="B70" s="32">
        <f>IF(ISBLANK($E70),0,IF(COUNTIF($E$59:$E69,E70)&gt;=1,0,1))</f>
        <v>0</v>
      </c>
      <c r="C70" s="8"/>
      <c r="D70" s="8"/>
      <c r="E70" s="3"/>
      <c r="F70" s="4"/>
      <c r="G70" s="103"/>
      <c r="H70" s="103"/>
      <c r="I70" s="33">
        <f t="shared" ref="I70" si="39">SUM(G70:H70)</f>
        <v>0</v>
      </c>
      <c r="J70" s="3"/>
      <c r="K70" s="100">
        <f t="shared" ref="K70" si="40">IF($G$6=TRUE,0,IF(OR(C70=2,C70=4),J70,0))</f>
        <v>0</v>
      </c>
      <c r="L70" s="29">
        <f>IF(B70=TRUE,$E$72*SUM(G70:H70)*B70,$E$72*SUM(G70:H70)*D70)</f>
        <v>0</v>
      </c>
      <c r="M70" s="34">
        <f t="shared" ref="M70" si="41">IF(C70=4,SUM(G70:H70)*1.28,SUM(G70:H70)*1.2)</f>
        <v>0</v>
      </c>
      <c r="N70" s="30">
        <f t="shared" ref="N70" si="42">SUM(G70:H70)*J70*0.04</f>
        <v>0</v>
      </c>
      <c r="O70" s="31">
        <f t="shared" ref="O70" si="43">SUM(L70:N70)</f>
        <v>0</v>
      </c>
      <c r="P70" s="53"/>
    </row>
    <row r="71" spans="1:16" ht="30.75" customHeight="1" thickBot="1" x14ac:dyDescent="0.3">
      <c r="A71" s="53"/>
      <c r="B71" s="173" t="s">
        <v>17</v>
      </c>
      <c r="C71" s="174"/>
      <c r="D71" s="174"/>
      <c r="E71" s="35">
        <f>IF(G6=TRUE,K6,SUM(IF(B59,1,0),IF(B60,1,0),IF(B61,1,0),IF(B66,1,0),IF(B67,1,0),IF(B68,1,0),IF(B69,1,0),IF(B70,1,0)))</f>
        <v>0</v>
      </c>
      <c r="F71" s="36"/>
      <c r="G71" s="171">
        <f>SUM(G59:H70)</f>
        <v>0</v>
      </c>
      <c r="H71" s="172"/>
      <c r="I71" s="60"/>
      <c r="J71" s="61">
        <f>SUM(J59:J70)</f>
        <v>0</v>
      </c>
      <c r="K71" s="64">
        <f>IF($G$6=TRUE,0, SUMIF(I59:I70,"&gt;=1",K59:K70))</f>
        <v>0</v>
      </c>
      <c r="L71" s="101">
        <f>SUM(L59:L70)</f>
        <v>0</v>
      </c>
      <c r="M71" s="101">
        <f>SUM(M59:M70)</f>
        <v>0</v>
      </c>
      <c r="N71" s="101">
        <f>SUM(N59:N70)</f>
        <v>0</v>
      </c>
      <c r="O71" s="87">
        <f t="shared" ref="O71" si="44">SUM(L71:N71)</f>
        <v>0</v>
      </c>
      <c r="P71" s="53"/>
    </row>
    <row r="72" spans="1:16" ht="15.75" thickBot="1" x14ac:dyDescent="0.3">
      <c r="A72" s="53"/>
      <c r="B72" s="155" t="s">
        <v>16</v>
      </c>
      <c r="C72" s="156"/>
      <c r="D72" s="156"/>
      <c r="E72" s="38">
        <f>IF(E71=1,0.9,IF(E71=2,0.9,IF(E71=3,1.1,IF(E71&gt;=4,1.75,0))))</f>
        <v>0</v>
      </c>
      <c r="F72" s="107" t="s">
        <v>60</v>
      </c>
      <c r="G72" s="167">
        <f>G71*15</f>
        <v>0</v>
      </c>
      <c r="H72" s="168"/>
      <c r="I72" s="9"/>
      <c r="J72"/>
      <c r="K72"/>
      <c r="L72" s="39"/>
      <c r="M72" s="39"/>
      <c r="N72"/>
      <c r="O72" s="40"/>
      <c r="P72" s="53"/>
    </row>
    <row r="73" spans="1:16" ht="15.75" thickBot="1" x14ac:dyDescent="0.3">
      <c r="A73" s="53"/>
      <c r="B73"/>
      <c r="C73"/>
      <c r="D73"/>
      <c r="E73" s="9"/>
      <c r="F73"/>
      <c r="G73"/>
      <c r="H73"/>
      <c r="I73"/>
      <c r="J73"/>
      <c r="K73"/>
      <c r="L73"/>
      <c r="M73"/>
      <c r="N73"/>
      <c r="O73"/>
      <c r="P73" s="53"/>
    </row>
    <row r="74" spans="1:16" ht="15.75" thickBot="1" x14ac:dyDescent="0.3">
      <c r="A74" s="53"/>
      <c r="B74" s="136" t="s">
        <v>19</v>
      </c>
      <c r="C74" s="137"/>
      <c r="D74" s="137"/>
      <c r="E74" s="138"/>
      <c r="F74" s="41" t="s">
        <v>13</v>
      </c>
      <c r="G74" s="136" t="s">
        <v>14</v>
      </c>
      <c r="H74" s="138"/>
      <c r="I74" s="26"/>
      <c r="J74"/>
      <c r="K74" s="66" t="s">
        <v>41</v>
      </c>
      <c r="L74" s="67"/>
      <c r="M74" s="88">
        <f>I59*J59+I60*J60+I61*J61+I66*J66+I67*J67+I68*J68+I69*J69+I70*J70</f>
        <v>0</v>
      </c>
      <c r="N74" s="42"/>
      <c r="O74"/>
      <c r="P74" s="53"/>
    </row>
    <row r="75" spans="1:16" x14ac:dyDescent="0.25">
      <c r="A75" s="53"/>
      <c r="B75" s="139"/>
      <c r="C75" s="140"/>
      <c r="D75" s="140"/>
      <c r="E75" s="140"/>
      <c r="F75" s="5"/>
      <c r="G75" s="141"/>
      <c r="H75" s="142"/>
      <c r="I75" s="43"/>
      <c r="J75"/>
      <c r="K75" s="44" t="str">
        <f>CONCATENATE(Formules!A12,Plafond_PES)</f>
        <v>Bonification PES &gt; 415</v>
      </c>
      <c r="L75" s="68"/>
      <c r="M75" s="45">
        <f>IF(M74-Plafond_PES &gt; 0,M74-Plafond_PES,0)</f>
        <v>0</v>
      </c>
      <c r="N75" s="47">
        <f>M75*0.03</f>
        <v>0</v>
      </c>
      <c r="O75"/>
      <c r="P75" s="53"/>
    </row>
    <row r="76" spans="1:16" x14ac:dyDescent="0.25">
      <c r="A76" s="53"/>
      <c r="B76" s="143"/>
      <c r="C76" s="144"/>
      <c r="D76" s="144"/>
      <c r="E76" s="144"/>
      <c r="F76" s="6"/>
      <c r="G76" s="145"/>
      <c r="H76" s="146"/>
      <c r="I76" s="43"/>
      <c r="J76"/>
      <c r="K76" s="44" t="s">
        <v>11</v>
      </c>
      <c r="L76" s="68"/>
      <c r="M76" s="45">
        <f>IF((K71-160)&lt;1,0,K71-160)</f>
        <v>0</v>
      </c>
      <c r="N76" s="46">
        <f>(M76^2)*0.1</f>
        <v>0</v>
      </c>
      <c r="O76"/>
      <c r="P76" s="53"/>
    </row>
    <row r="77" spans="1:16" ht="18.75" x14ac:dyDescent="0.3">
      <c r="A77" s="53"/>
      <c r="B77" s="143"/>
      <c r="C77" s="144"/>
      <c r="D77" s="144"/>
      <c r="E77" s="144"/>
      <c r="F77" s="6"/>
      <c r="G77" s="145"/>
      <c r="H77" s="146"/>
      <c r="I77" s="43"/>
      <c r="J77"/>
      <c r="K77" s="44" t="s">
        <v>12</v>
      </c>
      <c r="L77" s="68"/>
      <c r="M77" s="45">
        <f>IF(K71&lt;75,0,K71)</f>
        <v>0</v>
      </c>
      <c r="N77" s="47">
        <f>M77*0.01</f>
        <v>0</v>
      </c>
      <c r="O77"/>
      <c r="P77" s="53"/>
    </row>
    <row r="78" spans="1:16" x14ac:dyDescent="0.25">
      <c r="A78" s="53"/>
      <c r="B78" s="143"/>
      <c r="C78" s="144"/>
      <c r="D78" s="144"/>
      <c r="E78" s="144"/>
      <c r="F78" s="6"/>
      <c r="G78" s="145"/>
      <c r="H78" s="146"/>
      <c r="I78" s="43"/>
      <c r="J78"/>
      <c r="K78" s="44" t="s">
        <v>15</v>
      </c>
      <c r="L78" s="68"/>
      <c r="M78" s="68"/>
      <c r="N78" s="46">
        <f>F81*40+G81*40</f>
        <v>0</v>
      </c>
      <c r="O78"/>
      <c r="P78" s="53"/>
    </row>
    <row r="79" spans="1:16" ht="15.75" thickBot="1" x14ac:dyDescent="0.3">
      <c r="A79" s="53"/>
      <c r="B79" s="143"/>
      <c r="C79" s="144"/>
      <c r="D79" s="144"/>
      <c r="E79" s="144"/>
      <c r="F79" s="6"/>
      <c r="G79" s="145"/>
      <c r="H79" s="146"/>
      <c r="I79" s="43"/>
      <c r="J79"/>
      <c r="K79" s="128" t="s">
        <v>43</v>
      </c>
      <c r="L79" s="129"/>
      <c r="M79" s="129"/>
      <c r="N79" s="48">
        <f>F90</f>
        <v>0</v>
      </c>
      <c r="O79"/>
      <c r="P79" s="53"/>
    </row>
    <row r="80" spans="1:16" ht="16.5" thickBot="1" x14ac:dyDescent="0.3">
      <c r="A80" s="53"/>
      <c r="B80" s="130"/>
      <c r="C80" s="131"/>
      <c r="D80" s="131"/>
      <c r="E80" s="131"/>
      <c r="F80" s="3"/>
      <c r="G80" s="132"/>
      <c r="H80" s="133"/>
      <c r="I80" s="43"/>
      <c r="J80"/>
      <c r="K80" s="169" t="s">
        <v>30</v>
      </c>
      <c r="L80" s="170"/>
      <c r="M80" s="170"/>
      <c r="N80" s="49">
        <f>SUM(N74:N79,O71)</f>
        <v>0</v>
      </c>
      <c r="O80"/>
      <c r="P80" s="53"/>
    </row>
    <row r="81" spans="1:16" ht="16.5" thickBot="1" x14ac:dyDescent="0.3">
      <c r="A81" s="53"/>
      <c r="B81"/>
      <c r="C81"/>
      <c r="D81"/>
      <c r="E81" s="9"/>
      <c r="F81" s="51">
        <f>SUM(F75:F80)</f>
        <v>0</v>
      </c>
      <c r="G81" s="147">
        <f>SUM(G75:H80)</f>
        <v>0</v>
      </c>
      <c r="H81" s="148"/>
      <c r="I81" s="52"/>
      <c r="J81"/>
      <c r="K81" s="149" t="s">
        <v>31</v>
      </c>
      <c r="L81" s="150"/>
      <c r="M81" s="150"/>
      <c r="N81" s="50">
        <f>IF(N80/80&gt;0.45,0.5,N80/80)</f>
        <v>0</v>
      </c>
      <c r="O81"/>
      <c r="P81" s="53"/>
    </row>
    <row r="82" spans="1:16" ht="15.75" customHeight="1" thickBot="1" x14ac:dyDescent="0.3">
      <c r="A82" s="53"/>
      <c r="B82"/>
      <c r="C82"/>
      <c r="D82"/>
      <c r="E82" s="9"/>
      <c r="F82"/>
      <c r="G82"/>
      <c r="H82"/>
      <c r="I82"/>
      <c r="J82"/>
      <c r="K82"/>
      <c r="L82"/>
      <c r="M82"/>
      <c r="N82"/>
      <c r="O82"/>
      <c r="P82" s="53"/>
    </row>
    <row r="83" spans="1:16" ht="36.75" customHeight="1" thickBot="1" x14ac:dyDescent="0.3">
      <c r="A83" s="53"/>
      <c r="B83" s="69" t="s">
        <v>44</v>
      </c>
      <c r="C83" s="69" t="s">
        <v>4</v>
      </c>
      <c r="D83" s="69" t="s">
        <v>42</v>
      </c>
      <c r="E83" s="70" t="s">
        <v>46</v>
      </c>
      <c r="F83" s="71" t="s">
        <v>45</v>
      </c>
      <c r="G83"/>
      <c r="H83"/>
      <c r="I83"/>
      <c r="J83"/>
      <c r="K83"/>
      <c r="L83"/>
      <c r="M83"/>
      <c r="N83"/>
      <c r="O83"/>
      <c r="P83" s="53"/>
    </row>
    <row r="84" spans="1:16" ht="15.75" customHeight="1" x14ac:dyDescent="0.25">
      <c r="A84" s="53"/>
      <c r="B84" s="75"/>
      <c r="C84" s="76"/>
      <c r="D84" s="1"/>
      <c r="E84" s="77"/>
      <c r="F84" s="72">
        <f t="shared" ref="F84:F89" si="45">IF(C84&gt;0,(C84/D84)*40*0.89*E84,0)</f>
        <v>0</v>
      </c>
      <c r="G84"/>
      <c r="H84"/>
      <c r="I84"/>
      <c r="J84"/>
      <c r="K84"/>
      <c r="L84"/>
      <c r="M84"/>
      <c r="N84"/>
      <c r="O84"/>
      <c r="P84" s="53"/>
    </row>
    <row r="85" spans="1:16" ht="15.75" customHeight="1" x14ac:dyDescent="0.25">
      <c r="A85" s="53"/>
      <c r="B85" s="78"/>
      <c r="C85" s="79"/>
      <c r="D85" s="2"/>
      <c r="E85" s="80"/>
      <c r="F85" s="72">
        <f t="shared" si="45"/>
        <v>0</v>
      </c>
      <c r="G85"/>
      <c r="H85"/>
      <c r="I85"/>
      <c r="J85"/>
      <c r="K85"/>
      <c r="L85"/>
      <c r="M85"/>
      <c r="N85"/>
      <c r="O85"/>
      <c r="P85" s="53"/>
    </row>
    <row r="86" spans="1:16" ht="15.75" customHeight="1" x14ac:dyDescent="0.25">
      <c r="A86" s="53"/>
      <c r="B86" s="78"/>
      <c r="C86" s="79"/>
      <c r="D86" s="2"/>
      <c r="E86" s="80"/>
      <c r="F86" s="72">
        <f t="shared" si="45"/>
        <v>0</v>
      </c>
      <c r="G86"/>
      <c r="H86"/>
      <c r="I86"/>
      <c r="J86"/>
      <c r="K86"/>
      <c r="L86"/>
      <c r="M86"/>
      <c r="N86"/>
      <c r="O86"/>
      <c r="P86" s="53"/>
    </row>
    <row r="87" spans="1:16" ht="15.75" customHeight="1" x14ac:dyDescent="0.25">
      <c r="A87" s="53"/>
      <c r="B87" s="78"/>
      <c r="C87" s="79"/>
      <c r="D87" s="2"/>
      <c r="E87" s="80"/>
      <c r="F87" s="72">
        <f t="shared" si="45"/>
        <v>0</v>
      </c>
      <c r="G87"/>
      <c r="H87"/>
      <c r="I87"/>
      <c r="J87"/>
      <c r="K87"/>
      <c r="L87"/>
      <c r="M87"/>
      <c r="N87"/>
      <c r="O87"/>
      <c r="P87" s="53"/>
    </row>
    <row r="88" spans="1:16" ht="15.75" customHeight="1" x14ac:dyDescent="0.25">
      <c r="A88" s="53"/>
      <c r="B88" s="78"/>
      <c r="C88" s="79"/>
      <c r="D88" s="2"/>
      <c r="E88" s="80"/>
      <c r="F88" s="72">
        <f t="shared" si="45"/>
        <v>0</v>
      </c>
      <c r="G88"/>
      <c r="H88"/>
      <c r="I88"/>
      <c r="J88"/>
      <c r="K88"/>
      <c r="L88"/>
      <c r="M88"/>
      <c r="N88"/>
      <c r="O88"/>
      <c r="P88" s="53"/>
    </row>
    <row r="89" spans="1:16" ht="15.75" customHeight="1" thickBot="1" x14ac:dyDescent="0.3">
      <c r="A89" s="53"/>
      <c r="B89" s="81"/>
      <c r="C89" s="82"/>
      <c r="D89" s="3"/>
      <c r="E89" s="83"/>
      <c r="F89" s="73">
        <f t="shared" si="45"/>
        <v>0</v>
      </c>
      <c r="G89"/>
      <c r="H89"/>
      <c r="I89"/>
      <c r="J89"/>
      <c r="K89"/>
      <c r="L89"/>
      <c r="M89"/>
      <c r="N89"/>
      <c r="O89"/>
      <c r="P89" s="53"/>
    </row>
    <row r="90" spans="1:16" ht="15.75" customHeight="1" thickBot="1" x14ac:dyDescent="0.3">
      <c r="A90" s="53"/>
      <c r="B90"/>
      <c r="C90"/>
      <c r="D90"/>
      <c r="E90"/>
      <c r="F90" s="74">
        <f>SUM(F84:F89)</f>
        <v>0</v>
      </c>
      <c r="G90"/>
      <c r="H90"/>
      <c r="I90"/>
      <c r="J90"/>
      <c r="K90"/>
      <c r="L90"/>
      <c r="M90"/>
      <c r="N90"/>
      <c r="O90"/>
      <c r="P90" s="53"/>
    </row>
    <row r="91" spans="1:16" ht="15.75" customHeight="1" x14ac:dyDescent="0.25">
      <c r="A91" s="53"/>
      <c r="B91"/>
      <c r="C91"/>
      <c r="D91"/>
      <c r="E91" s="9"/>
      <c r="F91"/>
      <c r="G91"/>
      <c r="H91"/>
      <c r="I91"/>
      <c r="J91"/>
      <c r="K91"/>
      <c r="L91"/>
      <c r="M91"/>
      <c r="N91"/>
      <c r="O91"/>
      <c r="P91" s="53"/>
    </row>
    <row r="92" spans="1:16" ht="6.75" customHeight="1" x14ac:dyDescent="0.25">
      <c r="A92" s="53"/>
      <c r="B92" s="54"/>
      <c r="C92" s="54"/>
      <c r="D92" s="54"/>
      <c r="E92" s="55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</sheetData>
  <sheetProtection algorithmName="SHA-512" hashValue="KHhAOyKI7gj0IMS3Tlg+IaHBtljb9EnYdsNehN5g7vCVoXebLeHsopa7DO8Iu39bL+vAlriXjGerHixpDSQjrQ==" saltValue="IFfwtADhHxCVKI84CFAthQ==" spinCount="100000" sheet="1" objects="1" scenarios="1"/>
  <mergeCells count="52">
    <mergeCell ref="B1:O1"/>
    <mergeCell ref="G40:H40"/>
    <mergeCell ref="G3:J3"/>
    <mergeCell ref="G34:H34"/>
    <mergeCell ref="B34:E34"/>
    <mergeCell ref="G35:H35"/>
    <mergeCell ref="B39:E39"/>
    <mergeCell ref="B40:E40"/>
    <mergeCell ref="G36:H36"/>
    <mergeCell ref="G37:H37"/>
    <mergeCell ref="G38:H38"/>
    <mergeCell ref="G39:H39"/>
    <mergeCell ref="B38:E38"/>
    <mergeCell ref="B35:E35"/>
    <mergeCell ref="B36:E36"/>
    <mergeCell ref="B71:D71"/>
    <mergeCell ref="B72:D72"/>
    <mergeCell ref="B37:E37"/>
    <mergeCell ref="G10:H10"/>
    <mergeCell ref="G31:H31"/>
    <mergeCell ref="B31:D31"/>
    <mergeCell ref="B32:D32"/>
    <mergeCell ref="B79:E79"/>
    <mergeCell ref="G79:H79"/>
    <mergeCell ref="B80:E80"/>
    <mergeCell ref="G80:H80"/>
    <mergeCell ref="B74:E74"/>
    <mergeCell ref="G74:H74"/>
    <mergeCell ref="B75:E75"/>
    <mergeCell ref="G75:H75"/>
    <mergeCell ref="B76:E76"/>
    <mergeCell ref="G76:H76"/>
    <mergeCell ref="B77:E77"/>
    <mergeCell ref="G77:H77"/>
    <mergeCell ref="B78:E78"/>
    <mergeCell ref="G78:H78"/>
    <mergeCell ref="K81:M81"/>
    <mergeCell ref="H6:J6"/>
    <mergeCell ref="H5:K5"/>
    <mergeCell ref="K80:M80"/>
    <mergeCell ref="G56:H56"/>
    <mergeCell ref="G71:H71"/>
    <mergeCell ref="K38:M38"/>
    <mergeCell ref="K40:M40"/>
    <mergeCell ref="K35:L35"/>
    <mergeCell ref="K41:M41"/>
    <mergeCell ref="G41:H41"/>
    <mergeCell ref="K39:M39"/>
    <mergeCell ref="K79:M79"/>
    <mergeCell ref="G81:H81"/>
    <mergeCell ref="G32:H32"/>
    <mergeCell ref="G72:H72"/>
  </mergeCells>
  <conditionalFormatting sqref="J13:N30 O13:O31">
    <cfRule type="cellIs" dxfId="24" priority="42" operator="between">
      <formula>0.01</formula>
      <formula>100</formula>
    </cfRule>
  </conditionalFormatting>
  <conditionalFormatting sqref="F31:I31 L31:N31 J71">
    <cfRule type="cellIs" dxfId="23" priority="38" operator="between">
      <formula>0.01</formula>
      <formula>400</formula>
    </cfRule>
  </conditionalFormatting>
  <conditionalFormatting sqref="J70">
    <cfRule type="cellIs" dxfId="22" priority="37" operator="between">
      <formula>0.01</formula>
      <formula>100</formula>
    </cfRule>
  </conditionalFormatting>
  <conditionalFormatting sqref="F71:I71">
    <cfRule type="cellIs" dxfId="21" priority="36" operator="between">
      <formula>0.01</formula>
      <formula>400</formula>
    </cfRule>
  </conditionalFormatting>
  <conditionalFormatting sqref="J31:K31">
    <cfRule type="cellIs" dxfId="20" priority="30" operator="between">
      <formula>0.01</formula>
      <formula>1000</formula>
    </cfRule>
  </conditionalFormatting>
  <conditionalFormatting sqref="B13:B30">
    <cfRule type="cellIs" dxfId="19" priority="29" operator="greaterThan">
      <formula>0</formula>
    </cfRule>
  </conditionalFormatting>
  <conditionalFormatting sqref="B70 B59:B67">
    <cfRule type="cellIs" dxfId="18" priority="27" operator="greaterThan">
      <formula>0</formula>
    </cfRule>
  </conditionalFormatting>
  <conditionalFormatting sqref="F84:F89">
    <cfRule type="cellIs" dxfId="17" priority="21" operator="greaterThan">
      <formula>0</formula>
    </cfRule>
  </conditionalFormatting>
  <conditionalFormatting sqref="F44:F49">
    <cfRule type="cellIs" dxfId="16" priority="20" operator="greaterThan">
      <formula>0</formula>
    </cfRule>
  </conditionalFormatting>
  <conditionalFormatting sqref="J59:J66">
    <cfRule type="cellIs" dxfId="15" priority="17" operator="between">
      <formula>0.01</formula>
      <formula>100</formula>
    </cfRule>
  </conditionalFormatting>
  <conditionalFormatting sqref="K70 K59:K66">
    <cfRule type="cellIs" dxfId="14" priority="16" operator="between">
      <formula>0.01</formula>
      <formula>100</formula>
    </cfRule>
  </conditionalFormatting>
  <conditionalFormatting sqref="L70 L59:L66">
    <cfRule type="cellIs" dxfId="13" priority="15" operator="between">
      <formula>0.01</formula>
      <formula>100</formula>
    </cfRule>
  </conditionalFormatting>
  <conditionalFormatting sqref="M70 M59:M66">
    <cfRule type="cellIs" dxfId="12" priority="14" operator="between">
      <formula>0.01</formula>
      <formula>100</formula>
    </cfRule>
  </conditionalFormatting>
  <conditionalFormatting sqref="O71">
    <cfRule type="cellIs" dxfId="11" priority="13" operator="between">
      <formula>0.01</formula>
      <formula>100</formula>
    </cfRule>
  </conditionalFormatting>
  <conditionalFormatting sqref="L71:N71">
    <cfRule type="cellIs" dxfId="10" priority="12" operator="between">
      <formula>0.01</formula>
      <formula>400</formula>
    </cfRule>
  </conditionalFormatting>
  <conditionalFormatting sqref="K71">
    <cfRule type="cellIs" dxfId="9" priority="11" operator="between">
      <formula>0.01</formula>
      <formula>1000</formula>
    </cfRule>
  </conditionalFormatting>
  <conditionalFormatting sqref="N70:O70 N59:O66">
    <cfRule type="cellIs" dxfId="8" priority="9" operator="between">
      <formula>0.01</formula>
      <formula>100</formula>
    </cfRule>
  </conditionalFormatting>
  <conditionalFormatting sqref="G32:H32">
    <cfRule type="cellIs" dxfId="7" priority="8" operator="between">
      <formula>0.01</formula>
      <formula>400</formula>
    </cfRule>
  </conditionalFormatting>
  <conditionalFormatting sqref="G72:H72">
    <cfRule type="cellIs" dxfId="6" priority="7" operator="between">
      <formula>0.01</formula>
      <formula>400</formula>
    </cfRule>
  </conditionalFormatting>
  <conditionalFormatting sqref="B68:B69">
    <cfRule type="cellIs" dxfId="5" priority="6" operator="greaterThan">
      <formula>0</formula>
    </cfRule>
  </conditionalFormatting>
  <conditionalFormatting sqref="J67:J69">
    <cfRule type="cellIs" dxfId="4" priority="5" operator="between">
      <formula>0.01</formula>
      <formula>100</formula>
    </cfRule>
  </conditionalFormatting>
  <conditionalFormatting sqref="K67:K69">
    <cfRule type="cellIs" dxfId="3" priority="4" operator="between">
      <formula>0.01</formula>
      <formula>100</formula>
    </cfRule>
  </conditionalFormatting>
  <conditionalFormatting sqref="L67:L69">
    <cfRule type="cellIs" dxfId="2" priority="3" operator="between">
      <formula>0.01</formula>
      <formula>100</formula>
    </cfRule>
  </conditionalFormatting>
  <conditionalFormatting sqref="M67:M69">
    <cfRule type="cellIs" dxfId="1" priority="2" operator="between">
      <formula>0.01</formula>
      <formula>100</formula>
    </cfRule>
  </conditionalFormatting>
  <conditionalFormatting sqref="N67:O69">
    <cfRule type="cellIs" dxfId="0" priority="1" operator="between">
      <formula>0.01</formula>
      <formula>100</formula>
    </cfRule>
  </conditionalFormatting>
  <printOptions horizontalCentered="1" verticalCentered="1"/>
  <pageMargins left="0.31496062992125984" right="0.31496062992125984" top="1.3385826771653544" bottom="1.3385826771653544" header="0.31496062992125984" footer="0.31496062992125984"/>
  <pageSetup scale="48" orientation="portrait" horizontalDpi="4294967293" r:id="rId1"/>
  <ignoredErrors>
    <ignoredError sqref="I59 M59 N59 M70 N70" formulaRange="1"/>
    <ignoredError sqref="B59 B27:B30 F29 B13 B7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Drop Down 20">
              <controlPr defaultSize="0" autoLine="0" autoPict="0">
                <anchor moveWithCells="1">
                  <from>
                    <xdr:col>4</xdr:col>
                    <xdr:colOff>76200</xdr:colOff>
                    <xdr:row>8</xdr:row>
                    <xdr:rowOff>38100</xdr:rowOff>
                  </from>
                  <to>
                    <xdr:col>4</xdr:col>
                    <xdr:colOff>904875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Drop Down 29">
              <controlPr defaultSize="0" autoLine="0" autoPict="0">
                <anchor moveWithCells="1">
                  <from>
                    <xdr:col>4</xdr:col>
                    <xdr:colOff>76200</xdr:colOff>
                    <xdr:row>54</xdr:row>
                    <xdr:rowOff>38100</xdr:rowOff>
                  </from>
                  <to>
                    <xdr:col>4</xdr:col>
                    <xdr:colOff>904875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Drop Down 31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9525</xdr:rowOff>
                  </from>
                  <to>
                    <xdr:col>2</xdr:col>
                    <xdr:colOff>1133475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11</xdr:row>
                    <xdr:rowOff>180975</xdr:rowOff>
                  </from>
                  <to>
                    <xdr:col>3</xdr:col>
                    <xdr:colOff>714375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" name="Drop Down 71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9525</xdr:rowOff>
                  </from>
                  <to>
                    <xdr:col>2</xdr:col>
                    <xdr:colOff>1133475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Drop Down 72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2</xdr:col>
                    <xdr:colOff>1133475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0" name="Drop Down 73">
              <controlPr defaultSize="0" autoLine="0" autoPict="0">
                <anchor moveWithCells="1">
                  <from>
                    <xdr:col>2</xdr:col>
                    <xdr:colOff>0</xdr:colOff>
                    <xdr:row>25</xdr:row>
                    <xdr:rowOff>9525</xdr:rowOff>
                  </from>
                  <to>
                    <xdr:col>2</xdr:col>
                    <xdr:colOff>1133475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1" name="Drop Down 74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9525</xdr:rowOff>
                  </from>
                  <to>
                    <xdr:col>2</xdr:col>
                    <xdr:colOff>1133475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2" name="Drop Down 75">
              <controlPr defaultSize="0" autoLine="0" autoPict="0">
                <anchor moveWithCells="1">
                  <from>
                    <xdr:col>2</xdr:col>
                    <xdr:colOff>0</xdr:colOff>
                    <xdr:row>27</xdr:row>
                    <xdr:rowOff>9525</xdr:rowOff>
                  </from>
                  <to>
                    <xdr:col>2</xdr:col>
                    <xdr:colOff>1133475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Drop Down 76">
              <controlPr defaultSize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2</xdr:col>
                    <xdr:colOff>1133475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Drop Down 77">
              <controlPr defaultSize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2</xdr:col>
                    <xdr:colOff>1133475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Check Box 80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23</xdr:row>
                    <xdr:rowOff>180975</xdr:rowOff>
                  </from>
                  <to>
                    <xdr:col>3</xdr:col>
                    <xdr:colOff>714375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Check Box 81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12</xdr:row>
                    <xdr:rowOff>180975</xdr:rowOff>
                  </from>
                  <to>
                    <xdr:col>3</xdr:col>
                    <xdr:colOff>714375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Check Box 82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24</xdr:row>
                    <xdr:rowOff>180975</xdr:rowOff>
                  </from>
                  <to>
                    <xdr:col>3</xdr:col>
                    <xdr:colOff>714375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8" name="Check Box 83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26</xdr:row>
                    <xdr:rowOff>0</xdr:rowOff>
                  </from>
                  <to>
                    <xdr:col>3</xdr:col>
                    <xdr:colOff>714375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Check Box 84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26</xdr:row>
                    <xdr:rowOff>180975</xdr:rowOff>
                  </from>
                  <to>
                    <xdr:col>3</xdr:col>
                    <xdr:colOff>714375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Check Box 85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27</xdr:row>
                    <xdr:rowOff>180975</xdr:rowOff>
                  </from>
                  <to>
                    <xdr:col>3</xdr:col>
                    <xdr:colOff>714375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Check Box 86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28</xdr:row>
                    <xdr:rowOff>180975</xdr:rowOff>
                  </from>
                  <to>
                    <xdr:col>3</xdr:col>
                    <xdr:colOff>714375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Drop Down 88">
              <controlPr defaultSize="0" autoLine="0" autoPict="0">
                <anchor moveWithCells="1">
                  <from>
                    <xdr:col>2</xdr:col>
                    <xdr:colOff>0</xdr:colOff>
                    <xdr:row>58</xdr:row>
                    <xdr:rowOff>9525</xdr:rowOff>
                  </from>
                  <to>
                    <xdr:col>2</xdr:col>
                    <xdr:colOff>1133475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3" name="Check Box 9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57</xdr:row>
                    <xdr:rowOff>180975</xdr:rowOff>
                  </from>
                  <to>
                    <xdr:col>3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Drop Down 91">
              <controlPr defaultSize="0" autoLine="0" autoPict="0">
                <anchor moveWithCells="1">
                  <from>
                    <xdr:col>2</xdr:col>
                    <xdr:colOff>0</xdr:colOff>
                    <xdr:row>59</xdr:row>
                    <xdr:rowOff>9525</xdr:rowOff>
                  </from>
                  <to>
                    <xdr:col>2</xdr:col>
                    <xdr:colOff>1133475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Drop Down 92">
              <controlPr defaultSize="0" autoLine="0" autoPict="0">
                <anchor moveWithCells="1">
                  <from>
                    <xdr:col>2</xdr:col>
                    <xdr:colOff>0</xdr:colOff>
                    <xdr:row>60</xdr:row>
                    <xdr:rowOff>9525</xdr:rowOff>
                  </from>
                  <to>
                    <xdr:col>2</xdr:col>
                    <xdr:colOff>1133475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Drop Down 93">
              <controlPr defaultSize="0" autoLine="0" autoPict="0">
                <anchor moveWithCells="1">
                  <from>
                    <xdr:col>2</xdr:col>
                    <xdr:colOff>0</xdr:colOff>
                    <xdr:row>65</xdr:row>
                    <xdr:rowOff>9525</xdr:rowOff>
                  </from>
                  <to>
                    <xdr:col>2</xdr:col>
                    <xdr:colOff>1133475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7" name="Drop Down 94">
              <controlPr defaultSize="0" autoLine="0" autoPict="0">
                <anchor moveWithCells="1">
                  <from>
                    <xdr:col>2</xdr:col>
                    <xdr:colOff>0</xdr:colOff>
                    <xdr:row>66</xdr:row>
                    <xdr:rowOff>9525</xdr:rowOff>
                  </from>
                  <to>
                    <xdr:col>2</xdr:col>
                    <xdr:colOff>1133475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8" name="Drop Down 95">
              <controlPr defaultSize="0" autoLin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2</xdr:col>
                    <xdr:colOff>1133475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9" name="Drop Down 96">
              <controlPr defaultSize="0" autoLine="0" autoPict="0">
                <anchor moveWithCells="1">
                  <from>
                    <xdr:col>2</xdr:col>
                    <xdr:colOff>0</xdr:colOff>
                    <xdr:row>68</xdr:row>
                    <xdr:rowOff>9525</xdr:rowOff>
                  </from>
                  <to>
                    <xdr:col>2</xdr:col>
                    <xdr:colOff>1133475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0" name="Drop Down 97">
              <controlPr defaultSize="0" autoLine="0" autoPict="0">
                <anchor moveWithCells="1">
                  <from>
                    <xdr:col>2</xdr:col>
                    <xdr:colOff>0</xdr:colOff>
                    <xdr:row>68</xdr:row>
                    <xdr:rowOff>180975</xdr:rowOff>
                  </from>
                  <to>
                    <xdr:col>2</xdr:col>
                    <xdr:colOff>1133475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1" name="Check Box 9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58</xdr:row>
                    <xdr:rowOff>180975</xdr:rowOff>
                  </from>
                  <to>
                    <xdr:col>3</xdr:col>
                    <xdr:colOff>676275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2" name="Check Box 99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59</xdr:row>
                    <xdr:rowOff>180975</xdr:rowOff>
                  </from>
                  <to>
                    <xdr:col>3</xdr:col>
                    <xdr:colOff>676275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3" name="Check Box 10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65</xdr:row>
                    <xdr:rowOff>0</xdr:rowOff>
                  </from>
                  <to>
                    <xdr:col>3</xdr:col>
                    <xdr:colOff>676275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4" name="Check Box 101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65</xdr:row>
                    <xdr:rowOff>180975</xdr:rowOff>
                  </from>
                  <to>
                    <xdr:col>3</xdr:col>
                    <xdr:colOff>676275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5" name="Check Box 102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66</xdr:row>
                    <xdr:rowOff>161925</xdr:rowOff>
                  </from>
                  <to>
                    <xdr:col>3</xdr:col>
                    <xdr:colOff>676275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6" name="Check Box 103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67</xdr:row>
                    <xdr:rowOff>180975</xdr:rowOff>
                  </from>
                  <to>
                    <xdr:col>3</xdr:col>
                    <xdr:colOff>676275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7" name="Check Box 104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69</xdr:row>
                    <xdr:rowOff>0</xdr:rowOff>
                  </from>
                  <to>
                    <xdr:col>3</xdr:col>
                    <xdr:colOff>676275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8" name="Drop Down 125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9525</xdr:rowOff>
                  </from>
                  <to>
                    <xdr:col>2</xdr:col>
                    <xdr:colOff>1133475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9" name="Drop Down 126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9525</xdr:rowOff>
                  </from>
                  <to>
                    <xdr:col>2</xdr:col>
                    <xdr:colOff>1133475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0" name="Drop Down 127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9525</xdr:rowOff>
                  </from>
                  <to>
                    <xdr:col>2</xdr:col>
                    <xdr:colOff>1133475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1" name="Drop Down 128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9525</xdr:rowOff>
                  </from>
                  <to>
                    <xdr:col>2</xdr:col>
                    <xdr:colOff>1133475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2" name="Drop Down 129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9525</xdr:rowOff>
                  </from>
                  <to>
                    <xdr:col>2</xdr:col>
                    <xdr:colOff>1133475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3" name="Drop Down 130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9525</xdr:rowOff>
                  </from>
                  <to>
                    <xdr:col>2</xdr:col>
                    <xdr:colOff>1133475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4" name="Drop Down 131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9525</xdr:rowOff>
                  </from>
                  <to>
                    <xdr:col>2</xdr:col>
                    <xdr:colOff>1133475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5" name="Drop Down 132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9525</xdr:rowOff>
                  </from>
                  <to>
                    <xdr:col>2</xdr:col>
                    <xdr:colOff>1133475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6" name="Drop Down 133">
              <controlPr defaultSize="0" autoLine="0" autoPict="0">
                <anchor moveWithCells="1">
                  <from>
                    <xdr:col>2</xdr:col>
                    <xdr:colOff>0</xdr:colOff>
                    <xdr:row>22</xdr:row>
                    <xdr:rowOff>9525</xdr:rowOff>
                  </from>
                  <to>
                    <xdr:col>2</xdr:col>
                    <xdr:colOff>1133475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7" name="Drop Down 134">
              <controlPr defaultSize="0" autoLine="0" autoPict="0">
                <anchor moveWithCells="1">
                  <from>
                    <xdr:col>2</xdr:col>
                    <xdr:colOff>0</xdr:colOff>
                    <xdr:row>23</xdr:row>
                    <xdr:rowOff>9525</xdr:rowOff>
                  </from>
                  <to>
                    <xdr:col>2</xdr:col>
                    <xdr:colOff>1133475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8" name="Check Box 135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13</xdr:row>
                    <xdr:rowOff>180975</xdr:rowOff>
                  </from>
                  <to>
                    <xdr:col>3</xdr:col>
                    <xdr:colOff>714375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9" name="Check Box 136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14</xdr:row>
                    <xdr:rowOff>180975</xdr:rowOff>
                  </from>
                  <to>
                    <xdr:col>3</xdr:col>
                    <xdr:colOff>714375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0" name="Check Box 137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15</xdr:row>
                    <xdr:rowOff>180975</xdr:rowOff>
                  </from>
                  <to>
                    <xdr:col>3</xdr:col>
                    <xdr:colOff>714375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1" name="Check Box 138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16</xdr:row>
                    <xdr:rowOff>180975</xdr:rowOff>
                  </from>
                  <to>
                    <xdr:col>3</xdr:col>
                    <xdr:colOff>714375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2" name="Check Box 139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17</xdr:row>
                    <xdr:rowOff>180975</xdr:rowOff>
                  </from>
                  <to>
                    <xdr:col>3</xdr:col>
                    <xdr:colOff>714375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3" name="Check Box 140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18</xdr:row>
                    <xdr:rowOff>180975</xdr:rowOff>
                  </from>
                  <to>
                    <xdr:col>3</xdr:col>
                    <xdr:colOff>714375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4" name="Check Box 141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19</xdr:row>
                    <xdr:rowOff>180975</xdr:rowOff>
                  </from>
                  <to>
                    <xdr:col>3</xdr:col>
                    <xdr:colOff>714375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5" name="Check Box 142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20</xdr:row>
                    <xdr:rowOff>180975</xdr:rowOff>
                  </from>
                  <to>
                    <xdr:col>3</xdr:col>
                    <xdr:colOff>714375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6" name="Check Box 143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21</xdr:row>
                    <xdr:rowOff>180975</xdr:rowOff>
                  </from>
                  <to>
                    <xdr:col>3</xdr:col>
                    <xdr:colOff>714375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7" name="Check Box 144">
              <controlPr locked="0" defaultSize="0" autoFill="0" autoLine="0" autoPict="0">
                <anchor moveWithCells="1">
                  <from>
                    <xdr:col>3</xdr:col>
                    <xdr:colOff>409575</xdr:colOff>
                    <xdr:row>22</xdr:row>
                    <xdr:rowOff>180975</xdr:rowOff>
                  </from>
                  <to>
                    <xdr:col>3</xdr:col>
                    <xdr:colOff>714375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8" name="Drop Down 88">
              <controlPr defaultSize="0" autoLine="0" autoPict="0">
                <anchor moveWithCells="1">
                  <from>
                    <xdr:col>2</xdr:col>
                    <xdr:colOff>0</xdr:colOff>
                    <xdr:row>59</xdr:row>
                    <xdr:rowOff>9525</xdr:rowOff>
                  </from>
                  <to>
                    <xdr:col>2</xdr:col>
                    <xdr:colOff>1133475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9" name="Check Box 9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58</xdr:row>
                    <xdr:rowOff>180975</xdr:rowOff>
                  </from>
                  <to>
                    <xdr:col>3</xdr:col>
                    <xdr:colOff>676275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0" name="Drop Down 88">
              <controlPr defaultSize="0" autoLine="0" autoPict="0">
                <anchor moveWithCells="1">
                  <from>
                    <xdr:col>2</xdr:col>
                    <xdr:colOff>0</xdr:colOff>
                    <xdr:row>60</xdr:row>
                    <xdr:rowOff>9525</xdr:rowOff>
                  </from>
                  <to>
                    <xdr:col>2</xdr:col>
                    <xdr:colOff>1133475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1" name="Check Box 9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59</xdr:row>
                    <xdr:rowOff>180975</xdr:rowOff>
                  </from>
                  <to>
                    <xdr:col>3</xdr:col>
                    <xdr:colOff>676275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2" name="Drop Down 88">
              <controlPr defaultSize="0" autoLine="0" autoPict="0">
                <anchor moveWithCells="1">
                  <from>
                    <xdr:col>2</xdr:col>
                    <xdr:colOff>0</xdr:colOff>
                    <xdr:row>65</xdr:row>
                    <xdr:rowOff>9525</xdr:rowOff>
                  </from>
                  <to>
                    <xdr:col>2</xdr:col>
                    <xdr:colOff>1133475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3" name="Check Box 9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60</xdr:row>
                    <xdr:rowOff>180975</xdr:rowOff>
                  </from>
                  <to>
                    <xdr:col>3</xdr:col>
                    <xdr:colOff>676275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4" name="Drop Down 88">
              <controlPr defaultSize="0" autoLine="0" autoPict="0">
                <anchor moveWithCells="1">
                  <from>
                    <xdr:col>2</xdr:col>
                    <xdr:colOff>0</xdr:colOff>
                    <xdr:row>66</xdr:row>
                    <xdr:rowOff>9525</xdr:rowOff>
                  </from>
                  <to>
                    <xdr:col>2</xdr:col>
                    <xdr:colOff>1133475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5" name="Check Box 9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65</xdr:row>
                    <xdr:rowOff>180975</xdr:rowOff>
                  </from>
                  <to>
                    <xdr:col>3</xdr:col>
                    <xdr:colOff>676275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6" name="Drop Down 88">
              <controlPr defaultSize="0" autoLine="0" autoPict="0">
                <anchor moveWithCells="1">
                  <from>
                    <xdr:col>2</xdr:col>
                    <xdr:colOff>0</xdr:colOff>
                    <xdr:row>59</xdr:row>
                    <xdr:rowOff>9525</xdr:rowOff>
                  </from>
                  <to>
                    <xdr:col>2</xdr:col>
                    <xdr:colOff>1133475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7" name="Drop Down 91">
              <controlPr defaultSize="0" autoLine="0" autoPict="0">
                <anchor moveWithCells="1">
                  <from>
                    <xdr:col>2</xdr:col>
                    <xdr:colOff>0</xdr:colOff>
                    <xdr:row>60</xdr:row>
                    <xdr:rowOff>9525</xdr:rowOff>
                  </from>
                  <to>
                    <xdr:col>2</xdr:col>
                    <xdr:colOff>1133475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8" name="Check Box 9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59</xdr:row>
                    <xdr:rowOff>180975</xdr:rowOff>
                  </from>
                  <to>
                    <xdr:col>3</xdr:col>
                    <xdr:colOff>676275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9" name="Drop Down 164">
              <controlPr defaultSize="0" autoLine="0" autoPict="0">
                <anchor moveWithCells="1">
                  <from>
                    <xdr:col>2</xdr:col>
                    <xdr:colOff>0</xdr:colOff>
                    <xdr:row>60</xdr:row>
                    <xdr:rowOff>9525</xdr:rowOff>
                  </from>
                  <to>
                    <xdr:col>2</xdr:col>
                    <xdr:colOff>1133475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0" name="Check Box 165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59</xdr:row>
                    <xdr:rowOff>180975</xdr:rowOff>
                  </from>
                  <to>
                    <xdr:col>3</xdr:col>
                    <xdr:colOff>676275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1" name="Drop Down 88">
              <controlPr defaultSize="0" autoLine="0" autoPict="0">
                <anchor moveWithCells="1">
                  <from>
                    <xdr:col>2</xdr:col>
                    <xdr:colOff>0</xdr:colOff>
                    <xdr:row>60</xdr:row>
                    <xdr:rowOff>9525</xdr:rowOff>
                  </from>
                  <to>
                    <xdr:col>2</xdr:col>
                    <xdr:colOff>1133475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2" name="Drop Down 91">
              <controlPr defaultSize="0" autoLine="0" autoPict="0">
                <anchor moveWithCells="1">
                  <from>
                    <xdr:col>2</xdr:col>
                    <xdr:colOff>0</xdr:colOff>
                    <xdr:row>65</xdr:row>
                    <xdr:rowOff>9525</xdr:rowOff>
                  </from>
                  <to>
                    <xdr:col>2</xdr:col>
                    <xdr:colOff>1133475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3" name="Check Box 9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60</xdr:row>
                    <xdr:rowOff>180975</xdr:rowOff>
                  </from>
                  <to>
                    <xdr:col>3</xdr:col>
                    <xdr:colOff>676275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4" name="Drop Down 169">
              <controlPr defaultSize="0" autoLine="0" autoPict="0">
                <anchor moveWithCells="1">
                  <from>
                    <xdr:col>2</xdr:col>
                    <xdr:colOff>0</xdr:colOff>
                    <xdr:row>65</xdr:row>
                    <xdr:rowOff>9525</xdr:rowOff>
                  </from>
                  <to>
                    <xdr:col>2</xdr:col>
                    <xdr:colOff>1133475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5" name="Check Box 17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60</xdr:row>
                    <xdr:rowOff>180975</xdr:rowOff>
                  </from>
                  <to>
                    <xdr:col>3</xdr:col>
                    <xdr:colOff>676275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6" name="Drop Down 88">
              <controlPr defaultSize="0" autoLine="0" autoPict="0">
                <anchor moveWithCells="1">
                  <from>
                    <xdr:col>2</xdr:col>
                    <xdr:colOff>0</xdr:colOff>
                    <xdr:row>65</xdr:row>
                    <xdr:rowOff>9525</xdr:rowOff>
                  </from>
                  <to>
                    <xdr:col>2</xdr:col>
                    <xdr:colOff>1133475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7" name="Drop Down 88">
              <controlPr defaultSize="0" autoLine="0" autoPict="0">
                <anchor moveWithCells="1">
                  <from>
                    <xdr:col>2</xdr:col>
                    <xdr:colOff>0</xdr:colOff>
                    <xdr:row>65</xdr:row>
                    <xdr:rowOff>9525</xdr:rowOff>
                  </from>
                  <to>
                    <xdr:col>2</xdr:col>
                    <xdr:colOff>1133475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8" name="Drop Down 91">
              <controlPr defaultSize="0" autoLine="0" autoPict="0">
                <anchor moveWithCells="1">
                  <from>
                    <xdr:col>2</xdr:col>
                    <xdr:colOff>0</xdr:colOff>
                    <xdr:row>66</xdr:row>
                    <xdr:rowOff>9525</xdr:rowOff>
                  </from>
                  <to>
                    <xdr:col>2</xdr:col>
                    <xdr:colOff>1133475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9" name="Drop Down 92">
              <controlPr defaultSize="0" autoLin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2</xdr:col>
                    <xdr:colOff>1133475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0" name="Drop Down 93">
              <controlPr defaultSize="0" autoLine="0" autoPict="0">
                <anchor moveWithCells="1">
                  <from>
                    <xdr:col>2</xdr:col>
                    <xdr:colOff>0</xdr:colOff>
                    <xdr:row>68</xdr:row>
                    <xdr:rowOff>9525</xdr:rowOff>
                  </from>
                  <to>
                    <xdr:col>2</xdr:col>
                    <xdr:colOff>1133475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1" name="Check Box 9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65</xdr:row>
                    <xdr:rowOff>180975</xdr:rowOff>
                  </from>
                  <to>
                    <xdr:col>3</xdr:col>
                    <xdr:colOff>676275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2" name="Check Box 99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66</xdr:row>
                    <xdr:rowOff>180975</xdr:rowOff>
                  </from>
                  <to>
                    <xdr:col>3</xdr:col>
                    <xdr:colOff>676275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3" name="Check Box 10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68</xdr:row>
                    <xdr:rowOff>0</xdr:rowOff>
                  </from>
                  <to>
                    <xdr:col>3</xdr:col>
                    <xdr:colOff>676275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4" name="Drop Down 179">
              <controlPr defaultSize="0" autoLine="0" autoPict="0">
                <anchor moveWithCells="1">
                  <from>
                    <xdr:col>2</xdr:col>
                    <xdr:colOff>0</xdr:colOff>
                    <xdr:row>66</xdr:row>
                    <xdr:rowOff>9525</xdr:rowOff>
                  </from>
                  <to>
                    <xdr:col>2</xdr:col>
                    <xdr:colOff>1133475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5" name="Check Box 180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65</xdr:row>
                    <xdr:rowOff>180975</xdr:rowOff>
                  </from>
                  <to>
                    <xdr:col>3</xdr:col>
                    <xdr:colOff>676275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6" name="Drop Down 181">
              <controlPr defaultSize="0" autoLin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2</xdr:col>
                    <xdr:colOff>1133475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7" name="Check Box 182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66</xdr:row>
                    <xdr:rowOff>180975</xdr:rowOff>
                  </from>
                  <to>
                    <xdr:col>3</xdr:col>
                    <xdr:colOff>676275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8" name="Drop Down 183">
              <controlPr defaultSize="0" autoLine="0" autoPict="0">
                <anchor moveWithCells="1">
                  <from>
                    <xdr:col>2</xdr:col>
                    <xdr:colOff>0</xdr:colOff>
                    <xdr:row>68</xdr:row>
                    <xdr:rowOff>9525</xdr:rowOff>
                  </from>
                  <to>
                    <xdr:col>2</xdr:col>
                    <xdr:colOff>1133475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9" name="Check Box 184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67</xdr:row>
                    <xdr:rowOff>180975</xdr:rowOff>
                  </from>
                  <to>
                    <xdr:col>3</xdr:col>
                    <xdr:colOff>676275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0" name="Drop Down 185">
              <controlPr defaultSize="0" autoLine="0" autoPict="0">
                <anchor moveWithCells="1">
                  <from>
                    <xdr:col>2</xdr:col>
                    <xdr:colOff>0</xdr:colOff>
                    <xdr:row>66</xdr:row>
                    <xdr:rowOff>9525</xdr:rowOff>
                  </from>
                  <to>
                    <xdr:col>2</xdr:col>
                    <xdr:colOff>1133475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91" name="Drop Down 186">
              <controlPr defaultSize="0" autoLin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2</xdr:col>
                    <xdr:colOff>1133475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2" name="Check Box 187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66</xdr:row>
                    <xdr:rowOff>180975</xdr:rowOff>
                  </from>
                  <to>
                    <xdr:col>3</xdr:col>
                    <xdr:colOff>676275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93" name="Drop Down 188">
              <controlPr defaultSize="0" autoLin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2</xdr:col>
                    <xdr:colOff>1133475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4" name="Check Box 189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66</xdr:row>
                    <xdr:rowOff>180975</xdr:rowOff>
                  </from>
                  <to>
                    <xdr:col>3</xdr:col>
                    <xdr:colOff>676275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5" name="Drop Down 190">
              <controlPr defaultSize="0" autoLine="0" autoPict="0">
                <anchor moveWithCells="1">
                  <from>
                    <xdr:col>2</xdr:col>
                    <xdr:colOff>0</xdr:colOff>
                    <xdr:row>67</xdr:row>
                    <xdr:rowOff>9525</xdr:rowOff>
                  </from>
                  <to>
                    <xdr:col>2</xdr:col>
                    <xdr:colOff>1133475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6" name="Drop Down 191">
              <controlPr defaultSize="0" autoLine="0" autoPict="0">
                <anchor moveWithCells="1">
                  <from>
                    <xdr:col>2</xdr:col>
                    <xdr:colOff>0</xdr:colOff>
                    <xdr:row>68</xdr:row>
                    <xdr:rowOff>9525</xdr:rowOff>
                  </from>
                  <to>
                    <xdr:col>2</xdr:col>
                    <xdr:colOff>1133475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7" name="Check Box 192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67</xdr:row>
                    <xdr:rowOff>180975</xdr:rowOff>
                  </from>
                  <to>
                    <xdr:col>3</xdr:col>
                    <xdr:colOff>676275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8" name="Drop Down 193">
              <controlPr defaultSize="0" autoLine="0" autoPict="0">
                <anchor moveWithCells="1">
                  <from>
                    <xdr:col>2</xdr:col>
                    <xdr:colOff>0</xdr:colOff>
                    <xdr:row>68</xdr:row>
                    <xdr:rowOff>9525</xdr:rowOff>
                  </from>
                  <to>
                    <xdr:col>2</xdr:col>
                    <xdr:colOff>1133475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9" name="Check Box 194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67</xdr:row>
                    <xdr:rowOff>180975</xdr:rowOff>
                  </from>
                  <to>
                    <xdr:col>3</xdr:col>
                    <xdr:colOff>676275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0" name="Drop Down 195">
              <controlPr defaultSize="0" autoLine="0" autoPict="0">
                <anchor moveWithCells="1">
                  <from>
                    <xdr:col>2</xdr:col>
                    <xdr:colOff>0</xdr:colOff>
                    <xdr:row>68</xdr:row>
                    <xdr:rowOff>9525</xdr:rowOff>
                  </from>
                  <to>
                    <xdr:col>2</xdr:col>
                    <xdr:colOff>1133475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01" name="Drop Down 91">
              <controlPr defaultSize="0" autoLine="0" autoPict="0">
                <anchor moveWithCells="1">
                  <from>
                    <xdr:col>2</xdr:col>
                    <xdr:colOff>0</xdr:colOff>
                    <xdr:row>60</xdr:row>
                    <xdr:rowOff>9525</xdr:rowOff>
                  </from>
                  <to>
                    <xdr:col>2</xdr:col>
                    <xdr:colOff>1133475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2" name="Drop Down 92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9525</xdr:rowOff>
                  </from>
                  <to>
                    <xdr:col>2</xdr:col>
                    <xdr:colOff>1133475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3" name="Check Box 99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60</xdr:row>
                    <xdr:rowOff>180975</xdr:rowOff>
                  </from>
                  <to>
                    <xdr:col>3</xdr:col>
                    <xdr:colOff>676275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4" name="Drop Down 199">
              <controlPr defaultSize="0" autoLine="0" autoPict="0">
                <anchor moveWithCells="1">
                  <from>
                    <xdr:col>2</xdr:col>
                    <xdr:colOff>0</xdr:colOff>
                    <xdr:row>60</xdr:row>
                    <xdr:rowOff>9525</xdr:rowOff>
                  </from>
                  <to>
                    <xdr:col>2</xdr:col>
                    <xdr:colOff>1133475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5" name="Drop Down 200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9525</xdr:rowOff>
                  </from>
                  <to>
                    <xdr:col>2</xdr:col>
                    <xdr:colOff>1133475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6" name="Check Box 201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60</xdr:row>
                    <xdr:rowOff>180975</xdr:rowOff>
                  </from>
                  <to>
                    <xdr:col>3</xdr:col>
                    <xdr:colOff>676275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7" name="Drop Down 202">
              <controlPr defaultSize="0" autoLine="0" autoPict="0">
                <anchor moveWithCells="1">
                  <from>
                    <xdr:col>2</xdr:col>
                    <xdr:colOff>0</xdr:colOff>
                    <xdr:row>60</xdr:row>
                    <xdr:rowOff>9525</xdr:rowOff>
                  </from>
                  <to>
                    <xdr:col>2</xdr:col>
                    <xdr:colOff>1133475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8" name="Drop Down 203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9525</xdr:rowOff>
                  </from>
                  <to>
                    <xdr:col>2</xdr:col>
                    <xdr:colOff>1133475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9" name="Check Box 204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60</xdr:row>
                    <xdr:rowOff>180975</xdr:rowOff>
                  </from>
                  <to>
                    <xdr:col>3</xdr:col>
                    <xdr:colOff>676275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10" name="Drop Down 205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9525</xdr:rowOff>
                  </from>
                  <to>
                    <xdr:col>2</xdr:col>
                    <xdr:colOff>1133475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11" name="Check Box 206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60</xdr:row>
                    <xdr:rowOff>180975</xdr:rowOff>
                  </from>
                  <to>
                    <xdr:col>3</xdr:col>
                    <xdr:colOff>676275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12" name="Drop Down 207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9525</xdr:rowOff>
                  </from>
                  <to>
                    <xdr:col>2</xdr:col>
                    <xdr:colOff>1133475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3" name="Drop Down 91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9525</xdr:rowOff>
                  </from>
                  <to>
                    <xdr:col>2</xdr:col>
                    <xdr:colOff>1133475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4" name="Drop Down 92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5" name="Check Box 99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61</xdr:row>
                    <xdr:rowOff>180975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6" name="Drop Down 211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9525</xdr:rowOff>
                  </from>
                  <to>
                    <xdr:col>2</xdr:col>
                    <xdr:colOff>1133475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7" name="Drop Down 212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8" name="Check Box 213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61</xdr:row>
                    <xdr:rowOff>180975</xdr:rowOff>
                  </from>
                  <to>
                    <xdr:col>3</xdr:col>
                    <xdr:colOff>676275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9" name="Drop Down 214">
              <controlPr defaultSize="0" autoLine="0" autoPict="0">
                <anchor moveWithCells="1">
                  <from>
                    <xdr:col>2</xdr:col>
                    <xdr:colOff>0</xdr:colOff>
                    <xdr:row>61</xdr:row>
                    <xdr:rowOff>9525</xdr:rowOff>
                  </from>
                  <to>
                    <xdr:col>2</xdr:col>
                    <xdr:colOff>1133475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20" name="Drop Down 215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21" name="Check Box 216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61</xdr:row>
                    <xdr:rowOff>180975</xdr:rowOff>
                  </from>
                  <to>
                    <xdr:col>3</xdr:col>
                    <xdr:colOff>676275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22" name="Drop Down 217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23" name="Check Box 21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61</xdr:row>
                    <xdr:rowOff>180975</xdr:rowOff>
                  </from>
                  <to>
                    <xdr:col>3</xdr:col>
                    <xdr:colOff>676275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4" name="Drop Down 219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5" name="Drop Down 91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26" name="Drop Down 221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27" name="Drop Down 222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8" name="Drop Down 91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9" name="Drop Down 92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30" name="Check Box 99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62</xdr:row>
                    <xdr:rowOff>180975</xdr:rowOff>
                  </from>
                  <to>
                    <xdr:col>3</xdr:col>
                    <xdr:colOff>676275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31" name="Drop Down 226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2" name="Drop Down 227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33" name="Check Box 22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62</xdr:row>
                    <xdr:rowOff>180975</xdr:rowOff>
                  </from>
                  <to>
                    <xdr:col>3</xdr:col>
                    <xdr:colOff>676275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4" name="Drop Down 229">
              <controlPr defaultSize="0" autoLine="0" autoPict="0">
                <anchor moveWithCells="1">
                  <from>
                    <xdr:col>2</xdr:col>
                    <xdr:colOff>0</xdr:colOff>
                    <xdr:row>62</xdr:row>
                    <xdr:rowOff>9525</xdr:rowOff>
                  </from>
                  <to>
                    <xdr:col>2</xdr:col>
                    <xdr:colOff>1133475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5" name="Drop Down 230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6" name="Check Box 231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62</xdr:row>
                    <xdr:rowOff>180975</xdr:rowOff>
                  </from>
                  <to>
                    <xdr:col>3</xdr:col>
                    <xdr:colOff>676275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7" name="Drop Down 232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38" name="Check Box 233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62</xdr:row>
                    <xdr:rowOff>180975</xdr:rowOff>
                  </from>
                  <to>
                    <xdr:col>3</xdr:col>
                    <xdr:colOff>676275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9" name="Drop Down 234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40" name="Drop Down 91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41" name="Drop Down 236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2" name="Drop Down 237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3" name="Drop Down 91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4" name="Drop Down 92">
              <controlPr defaultSize="0" autoLine="0" autoPict="0">
                <anchor moveWithCells="1">
                  <from>
                    <xdr:col>2</xdr:col>
                    <xdr:colOff>0</xdr:colOff>
                    <xdr:row>64</xdr:row>
                    <xdr:rowOff>9525</xdr:rowOff>
                  </from>
                  <to>
                    <xdr:col>2</xdr:col>
                    <xdr:colOff>1133475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5" name="Check Box 99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63</xdr:row>
                    <xdr:rowOff>180975</xdr:rowOff>
                  </from>
                  <to>
                    <xdr:col>3</xdr:col>
                    <xdr:colOff>676275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46" name="Drop Down 241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7" name="Drop Down 242">
              <controlPr defaultSize="0" autoLine="0" autoPict="0">
                <anchor moveWithCells="1">
                  <from>
                    <xdr:col>2</xdr:col>
                    <xdr:colOff>0</xdr:colOff>
                    <xdr:row>64</xdr:row>
                    <xdr:rowOff>9525</xdr:rowOff>
                  </from>
                  <to>
                    <xdr:col>2</xdr:col>
                    <xdr:colOff>1133475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48" name="Check Box 243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63</xdr:row>
                    <xdr:rowOff>180975</xdr:rowOff>
                  </from>
                  <to>
                    <xdr:col>3</xdr:col>
                    <xdr:colOff>676275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49" name="Drop Down 244">
              <controlPr defaultSize="0" autoLine="0" autoPict="0">
                <anchor moveWithCells="1">
                  <from>
                    <xdr:col>2</xdr:col>
                    <xdr:colOff>0</xdr:colOff>
                    <xdr:row>63</xdr:row>
                    <xdr:rowOff>9525</xdr:rowOff>
                  </from>
                  <to>
                    <xdr:col>2</xdr:col>
                    <xdr:colOff>1133475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50" name="Drop Down 245">
              <controlPr defaultSize="0" autoLine="0" autoPict="0">
                <anchor moveWithCells="1">
                  <from>
                    <xdr:col>2</xdr:col>
                    <xdr:colOff>0</xdr:colOff>
                    <xdr:row>64</xdr:row>
                    <xdr:rowOff>9525</xdr:rowOff>
                  </from>
                  <to>
                    <xdr:col>2</xdr:col>
                    <xdr:colOff>1133475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51" name="Check Box 246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63</xdr:row>
                    <xdr:rowOff>180975</xdr:rowOff>
                  </from>
                  <to>
                    <xdr:col>3</xdr:col>
                    <xdr:colOff>676275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52" name="Drop Down 247">
              <controlPr defaultSize="0" autoLine="0" autoPict="0">
                <anchor moveWithCells="1">
                  <from>
                    <xdr:col>2</xdr:col>
                    <xdr:colOff>0</xdr:colOff>
                    <xdr:row>64</xdr:row>
                    <xdr:rowOff>9525</xdr:rowOff>
                  </from>
                  <to>
                    <xdr:col>2</xdr:col>
                    <xdr:colOff>1133475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53" name="Check Box 24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63</xdr:row>
                    <xdr:rowOff>180975</xdr:rowOff>
                  </from>
                  <to>
                    <xdr:col>3</xdr:col>
                    <xdr:colOff>676275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4" name="Drop Down 249">
              <controlPr defaultSize="0" autoLine="0" autoPict="0">
                <anchor moveWithCells="1">
                  <from>
                    <xdr:col>2</xdr:col>
                    <xdr:colOff>0</xdr:colOff>
                    <xdr:row>64</xdr:row>
                    <xdr:rowOff>9525</xdr:rowOff>
                  </from>
                  <to>
                    <xdr:col>2</xdr:col>
                    <xdr:colOff>1133475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5" name="Drop Down 91">
              <controlPr defaultSize="0" autoLine="0" autoPict="0">
                <anchor moveWithCells="1">
                  <from>
                    <xdr:col>2</xdr:col>
                    <xdr:colOff>0</xdr:colOff>
                    <xdr:row>64</xdr:row>
                    <xdr:rowOff>9525</xdr:rowOff>
                  </from>
                  <to>
                    <xdr:col>2</xdr:col>
                    <xdr:colOff>1133475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6" name="Drop Down 251">
              <controlPr defaultSize="0" autoLine="0" autoPict="0">
                <anchor moveWithCells="1">
                  <from>
                    <xdr:col>2</xdr:col>
                    <xdr:colOff>0</xdr:colOff>
                    <xdr:row>64</xdr:row>
                    <xdr:rowOff>9525</xdr:rowOff>
                  </from>
                  <to>
                    <xdr:col>2</xdr:col>
                    <xdr:colOff>1133475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7" name="Drop Down 252">
              <controlPr defaultSize="0" autoLine="0" autoPict="0">
                <anchor moveWithCells="1">
                  <from>
                    <xdr:col>2</xdr:col>
                    <xdr:colOff>0</xdr:colOff>
                    <xdr:row>64</xdr:row>
                    <xdr:rowOff>9525</xdr:rowOff>
                  </from>
                  <to>
                    <xdr:col>2</xdr:col>
                    <xdr:colOff>1133475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2:B18"/>
  <sheetViews>
    <sheetView workbookViewId="0">
      <selection activeCell="F15" sqref="F15"/>
    </sheetView>
  </sheetViews>
  <sheetFormatPr baseColWidth="10" defaultColWidth="11.42578125" defaultRowHeight="15" x14ac:dyDescent="0.25"/>
  <cols>
    <col min="1" max="1" width="15.42578125" style="105" bestFit="1" customWidth="1"/>
    <col min="2" max="16384" width="11.42578125" style="105"/>
  </cols>
  <sheetData>
    <row r="2" spans="1:2" x14ac:dyDescent="0.25">
      <c r="A2" s="105" t="s">
        <v>62</v>
      </c>
    </row>
    <row r="5" spans="1:2" x14ac:dyDescent="0.25">
      <c r="A5" s="105" t="s">
        <v>20</v>
      </c>
      <c r="B5" s="106">
        <f ca="1">TODAY()</f>
        <v>44880</v>
      </c>
    </row>
    <row r="6" spans="1:2" x14ac:dyDescent="0.25">
      <c r="B6" s="106"/>
    </row>
    <row r="7" spans="1:2" x14ac:dyDescent="0.25">
      <c r="A7" s="105">
        <f ca="1">A8-1</f>
        <v>2021</v>
      </c>
    </row>
    <row r="8" spans="1:2" x14ac:dyDescent="0.25">
      <c r="A8" s="105">
        <f ca="1">YEAR(B5)</f>
        <v>2022</v>
      </c>
    </row>
    <row r="9" spans="1:2" x14ac:dyDescent="0.25">
      <c r="A9" s="105">
        <f ca="1">A8+1</f>
        <v>2023</v>
      </c>
    </row>
    <row r="11" spans="1:2" x14ac:dyDescent="0.25">
      <c r="A11" s="105" t="s">
        <v>27</v>
      </c>
      <c r="B11" s="105">
        <v>415</v>
      </c>
    </row>
    <row r="12" spans="1:2" x14ac:dyDescent="0.25">
      <c r="A12" s="105" t="s">
        <v>28</v>
      </c>
    </row>
    <row r="14" spans="1:2" x14ac:dyDescent="0.25">
      <c r="A14" s="105" t="s">
        <v>32</v>
      </c>
    </row>
    <row r="16" spans="1:2" x14ac:dyDescent="0.25">
      <c r="A16" s="105" t="s">
        <v>3</v>
      </c>
    </row>
    <row r="17" spans="1:1" x14ac:dyDescent="0.25">
      <c r="A17" s="105" t="s">
        <v>33</v>
      </c>
    </row>
    <row r="18" spans="1:1" x14ac:dyDescent="0.25">
      <c r="A18" s="105" t="s">
        <v>40</v>
      </c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Exemple</vt:lpstr>
      <vt:lpstr>Calculateur CI</vt:lpstr>
      <vt:lpstr>Formules</vt:lpstr>
      <vt:lpstr>Plafond_PES</vt:lpstr>
      <vt:lpstr>'Calculateur CI'!Zone_d_impression</vt:lpstr>
      <vt:lpstr>Exemple!Zone_d_impression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Pierre Avignon</cp:lastModifiedBy>
  <cp:lastPrinted>2017-02-27T19:42:37Z</cp:lastPrinted>
  <dcterms:created xsi:type="dcterms:W3CDTF">2014-04-23T16:00:29Z</dcterms:created>
  <dcterms:modified xsi:type="dcterms:W3CDTF">2022-11-15T16:54:37Z</dcterms:modified>
</cp:coreProperties>
</file>